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ssandra/Downloads/"/>
    </mc:Choice>
  </mc:AlternateContent>
  <xr:revisionPtr revIDLastSave="0" documentId="13_ncr:1_{D70915AA-E320-664D-B60B-367F20D79EE0}" xr6:coauthVersionLast="47" xr6:coauthVersionMax="47" xr10:uidLastSave="{00000000-0000-0000-0000-000000000000}"/>
  <bookViews>
    <workbookView xWindow="0" yWindow="0" windowWidth="28800" windowHeight="18000" activeTab="7" xr2:uid="{06B33E1B-B004-CA49-A967-A415C4EED5EC}"/>
  </bookViews>
  <sheets>
    <sheet name="BS janvier 2022 " sheetId="8" r:id="rId1"/>
    <sheet name="BS février 2022  " sheetId="7" r:id="rId2"/>
    <sheet name="BS mars 2022  " sheetId="6" r:id="rId3"/>
    <sheet name="BS avril 2022  " sheetId="9" r:id="rId4"/>
    <sheet name="BS mai 2022" sheetId="10" r:id="rId5"/>
    <sheet name="BS juin 2022" sheetId="11" r:id="rId6"/>
    <sheet name="BS juillet 2022" sheetId="12" r:id="rId7"/>
    <sheet name="BS aout 2022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3" l="1"/>
  <c r="H52" i="13"/>
  <c r="H42" i="13"/>
  <c r="H19" i="13"/>
  <c r="E23" i="13" s="1"/>
  <c r="F53" i="12"/>
  <c r="F53" i="11"/>
  <c r="H52" i="12"/>
  <c r="H42" i="12"/>
  <c r="H19" i="12"/>
  <c r="E23" i="12" s="1"/>
  <c r="H52" i="11"/>
  <c r="H42" i="11"/>
  <c r="H19" i="11"/>
  <c r="E23" i="11" s="1"/>
  <c r="F53" i="10"/>
  <c r="H52" i="10"/>
  <c r="H42" i="10"/>
  <c r="H19" i="10"/>
  <c r="E23" i="10" s="1"/>
  <c r="F53" i="9"/>
  <c r="H52" i="9"/>
  <c r="H42" i="9"/>
  <c r="H19" i="9"/>
  <c r="E23" i="9" s="1"/>
  <c r="F53" i="6"/>
  <c r="H52" i="6"/>
  <c r="G54" i="8"/>
  <c r="E24" i="13" l="1"/>
  <c r="J23" i="13"/>
  <c r="H21" i="13"/>
  <c r="E24" i="12"/>
  <c r="J23" i="12"/>
  <c r="H21" i="12"/>
  <c r="E24" i="11"/>
  <c r="J23" i="11"/>
  <c r="H21" i="11"/>
  <c r="H21" i="10"/>
  <c r="E24" i="10"/>
  <c r="J23" i="10"/>
  <c r="E29" i="10"/>
  <c r="E24" i="9"/>
  <c r="J23" i="9"/>
  <c r="H21" i="9"/>
  <c r="F53" i="7"/>
  <c r="G55" i="8"/>
  <c r="G43" i="8"/>
  <c r="G19" i="8"/>
  <c r="D23" i="8" s="1"/>
  <c r="H52" i="7"/>
  <c r="H42" i="7"/>
  <c r="H19" i="7"/>
  <c r="E23" i="7" s="1"/>
  <c r="J23" i="7" s="1"/>
  <c r="H42" i="6"/>
  <c r="H19" i="6"/>
  <c r="E23" i="6" s="1"/>
  <c r="E24" i="6" s="1"/>
  <c r="H53" i="9" l="1"/>
  <c r="H53" i="6"/>
  <c r="H53" i="13"/>
  <c r="H53" i="7"/>
  <c r="H53" i="11"/>
  <c r="H53" i="10"/>
  <c r="H53" i="12"/>
  <c r="C52" i="10"/>
  <c r="C52" i="13"/>
  <c r="E29" i="13"/>
  <c r="G24" i="13"/>
  <c r="E30" i="13"/>
  <c r="E27" i="13"/>
  <c r="J27" i="13" s="1"/>
  <c r="C52" i="12"/>
  <c r="E29" i="12"/>
  <c r="G24" i="12"/>
  <c r="E30" i="12"/>
  <c r="E27" i="12"/>
  <c r="J27" i="12" s="1"/>
  <c r="C52" i="11"/>
  <c r="E29" i="11"/>
  <c r="G24" i="11"/>
  <c r="E30" i="11"/>
  <c r="E27" i="11"/>
  <c r="J27" i="11" s="1"/>
  <c r="E30" i="10"/>
  <c r="G24" i="10"/>
  <c r="E27" i="10"/>
  <c r="J27" i="10" s="1"/>
  <c r="C52" i="9"/>
  <c r="E29" i="9"/>
  <c r="G24" i="9"/>
  <c r="E30" i="9"/>
  <c r="E27" i="9"/>
  <c r="J27" i="9" s="1"/>
  <c r="H21" i="6"/>
  <c r="C52" i="6" s="1"/>
  <c r="D24" i="8"/>
  <c r="I23" i="8"/>
  <c r="G21" i="8"/>
  <c r="E24" i="7"/>
  <c r="E27" i="7" s="1"/>
  <c r="J27" i="7" s="1"/>
  <c r="H21" i="7"/>
  <c r="C52" i="7" s="1"/>
  <c r="E27" i="6"/>
  <c r="J27" i="6" s="1"/>
  <c r="E30" i="6"/>
  <c r="E31" i="6" s="1"/>
  <c r="G24" i="6"/>
  <c r="J23" i="6"/>
  <c r="B54" i="8" l="1"/>
  <c r="B55" i="8" s="1"/>
  <c r="J24" i="13"/>
  <c r="G30" i="13"/>
  <c r="J29" i="13"/>
  <c r="E32" i="13"/>
  <c r="G29" i="13"/>
  <c r="E31" i="13"/>
  <c r="J30" i="13"/>
  <c r="G30" i="12"/>
  <c r="J29" i="12"/>
  <c r="E32" i="12"/>
  <c r="G29" i="12"/>
  <c r="J30" i="12"/>
  <c r="E31" i="12"/>
  <c r="J24" i="12"/>
  <c r="J24" i="11"/>
  <c r="G30" i="11"/>
  <c r="J29" i="11"/>
  <c r="J30" i="11"/>
  <c r="E32" i="11"/>
  <c r="G29" i="11"/>
  <c r="E31" i="11"/>
  <c r="J24" i="10"/>
  <c r="G30" i="10"/>
  <c r="J29" i="10"/>
  <c r="J30" i="10"/>
  <c r="E32" i="10"/>
  <c r="G29" i="10"/>
  <c r="E31" i="10"/>
  <c r="J24" i="9"/>
  <c r="G30" i="9"/>
  <c r="J29" i="9"/>
  <c r="J30" i="9"/>
  <c r="E32" i="9"/>
  <c r="G29" i="9"/>
  <c r="E31" i="9"/>
  <c r="E29" i="6"/>
  <c r="J31" i="6"/>
  <c r="G31" i="6"/>
  <c r="E29" i="7"/>
  <c r="D32" i="8"/>
  <c r="D31" i="8" s="1"/>
  <c r="D27" i="8"/>
  <c r="F24" i="8"/>
  <c r="G24" i="7"/>
  <c r="E30" i="7"/>
  <c r="E31" i="7" s="1"/>
  <c r="G29" i="6"/>
  <c r="G30" i="6"/>
  <c r="E32" i="6"/>
  <c r="J29" i="6"/>
  <c r="J30" i="6"/>
  <c r="J24" i="6"/>
  <c r="C53" i="11" l="1"/>
  <c r="C53" i="9"/>
  <c r="C53" i="7"/>
  <c r="C53" i="13"/>
  <c r="C53" i="6"/>
  <c r="C53" i="12"/>
  <c r="C53" i="10"/>
  <c r="I27" i="8"/>
  <c r="D30" i="8"/>
  <c r="E33" i="13"/>
  <c r="J32" i="13"/>
  <c r="G31" i="13"/>
  <c r="J31" i="13"/>
  <c r="E33" i="12"/>
  <c r="J32" i="12"/>
  <c r="G31" i="12"/>
  <c r="J31" i="12"/>
  <c r="J31" i="11"/>
  <c r="G31" i="11"/>
  <c r="E33" i="11"/>
  <c r="J32" i="11"/>
  <c r="J31" i="10"/>
  <c r="G31" i="10"/>
  <c r="E33" i="10"/>
  <c r="J32" i="10"/>
  <c r="G31" i="9"/>
  <c r="J31" i="9"/>
  <c r="E33" i="9"/>
  <c r="J32" i="9"/>
  <c r="E33" i="6"/>
  <c r="E34" i="6" s="1"/>
  <c r="J34" i="6" s="1"/>
  <c r="J32" i="6"/>
  <c r="G31" i="7"/>
  <c r="J31" i="7"/>
  <c r="J24" i="7"/>
  <c r="I32" i="8"/>
  <c r="F32" i="8"/>
  <c r="F30" i="8"/>
  <c r="D33" i="8"/>
  <c r="F31" i="8"/>
  <c r="I31" i="8"/>
  <c r="I30" i="8"/>
  <c r="I24" i="8"/>
  <c r="G29" i="7"/>
  <c r="J29" i="7"/>
  <c r="E32" i="7"/>
  <c r="G30" i="7"/>
  <c r="J30" i="7"/>
  <c r="J33" i="6" l="1"/>
  <c r="J33" i="13"/>
  <c r="E36" i="13" s="1"/>
  <c r="E34" i="13"/>
  <c r="J34" i="13" s="1"/>
  <c r="J33" i="12"/>
  <c r="E36" i="12" s="1"/>
  <c r="E34" i="12"/>
  <c r="J34" i="12" s="1"/>
  <c r="J33" i="11"/>
  <c r="E34" i="11"/>
  <c r="J34" i="11" s="1"/>
  <c r="E34" i="10"/>
  <c r="J34" i="10" s="1"/>
  <c r="J33" i="10"/>
  <c r="J39" i="10" s="1"/>
  <c r="J33" i="9"/>
  <c r="E34" i="9"/>
  <c r="J34" i="9" s="1"/>
  <c r="E33" i="7"/>
  <c r="E34" i="7" s="1"/>
  <c r="J34" i="7" s="1"/>
  <c r="J32" i="7"/>
  <c r="D34" i="8"/>
  <c r="D35" i="8" s="1"/>
  <c r="I33" i="8"/>
  <c r="J33" i="7" l="1"/>
  <c r="E36" i="7" s="1"/>
  <c r="G36" i="7" s="1"/>
  <c r="J39" i="12"/>
  <c r="E52" i="12" s="1"/>
  <c r="E36" i="9"/>
  <c r="J39" i="9"/>
  <c r="E52" i="9" s="1"/>
  <c r="E36" i="6"/>
  <c r="J39" i="6"/>
  <c r="E52" i="6" s="1"/>
  <c r="J39" i="13"/>
  <c r="E52" i="13" s="1"/>
  <c r="E37" i="12"/>
  <c r="G37" i="12" s="1"/>
  <c r="G36" i="12"/>
  <c r="E36" i="11"/>
  <c r="J39" i="11"/>
  <c r="E52" i="11" s="1"/>
  <c r="E36" i="10"/>
  <c r="E52" i="10"/>
  <c r="E37" i="9"/>
  <c r="G37" i="9" s="1"/>
  <c r="G36" i="9"/>
  <c r="J39" i="7"/>
  <c r="E52" i="7"/>
  <c r="E37" i="7"/>
  <c r="G37" i="7" s="1"/>
  <c r="I34" i="8"/>
  <c r="I35" i="8"/>
  <c r="I40" i="8" s="1"/>
  <c r="G39" i="9" l="1"/>
  <c r="D37" i="8"/>
  <c r="E37" i="6"/>
  <c r="G37" i="6" s="1"/>
  <c r="G36" i="6"/>
  <c r="G39" i="12"/>
  <c r="D52" i="12" s="1"/>
  <c r="G39" i="7"/>
  <c r="H41" i="7" s="1"/>
  <c r="E44" i="7" s="1"/>
  <c r="G52" i="7" s="1"/>
  <c r="E37" i="13"/>
  <c r="G37" i="13" s="1"/>
  <c r="G36" i="13"/>
  <c r="G39" i="13" s="1"/>
  <c r="E37" i="11"/>
  <c r="G37" i="11" s="1"/>
  <c r="G36" i="11"/>
  <c r="G39" i="11" s="1"/>
  <c r="E37" i="10"/>
  <c r="G37" i="10" s="1"/>
  <c r="G36" i="10"/>
  <c r="G39" i="10" s="1"/>
  <c r="H41" i="10" s="1"/>
  <c r="D52" i="9"/>
  <c r="H41" i="9"/>
  <c r="E44" i="9" s="1"/>
  <c r="D54" i="8"/>
  <c r="D55" i="8" s="1"/>
  <c r="E53" i="13" l="1"/>
  <c r="E53" i="11"/>
  <c r="E53" i="10"/>
  <c r="E53" i="12"/>
  <c r="E53" i="9"/>
  <c r="E53" i="6"/>
  <c r="E53" i="7"/>
  <c r="D52" i="7"/>
  <c r="E44" i="10"/>
  <c r="G39" i="6"/>
  <c r="D52" i="6" s="1"/>
  <c r="H41" i="12"/>
  <c r="D38" i="8"/>
  <c r="F38" i="8" s="1"/>
  <c r="F37" i="8"/>
  <c r="F40" i="8" s="1"/>
  <c r="D52" i="11"/>
  <c r="H41" i="11"/>
  <c r="E44" i="11" s="1"/>
  <c r="E44" i="12" l="1"/>
  <c r="G52" i="12" s="1"/>
  <c r="G42" i="8"/>
  <c r="D45" i="8" s="1"/>
  <c r="C54" i="8"/>
  <c r="C55" i="8" s="1"/>
  <c r="H41" i="6"/>
  <c r="E44" i="6" s="1"/>
  <c r="G52" i="6" s="1"/>
  <c r="D52" i="13"/>
  <c r="H41" i="13"/>
  <c r="E44" i="13" s="1"/>
  <c r="G44" i="12"/>
  <c r="J47" i="12" s="1"/>
  <c r="D52" i="10"/>
  <c r="G52" i="9"/>
  <c r="G44" i="9"/>
  <c r="J47" i="9" s="1"/>
  <c r="F54" i="8"/>
  <c r="F45" i="8"/>
  <c r="I50" i="8" s="1"/>
  <c r="F55" i="8"/>
  <c r="G44" i="7"/>
  <c r="J46" i="7" s="1"/>
  <c r="D53" i="13" l="1"/>
  <c r="D53" i="11"/>
  <c r="D53" i="12"/>
  <c r="D53" i="10"/>
  <c r="D53" i="9"/>
  <c r="D53" i="7"/>
  <c r="D53" i="6"/>
  <c r="G53" i="9"/>
  <c r="G53" i="12"/>
  <c r="G53" i="6"/>
  <c r="G53" i="7"/>
  <c r="G44" i="6"/>
  <c r="J47" i="6" s="1"/>
  <c r="G44" i="11"/>
  <c r="J47" i="11" s="1"/>
  <c r="G52" i="11"/>
  <c r="G53" i="11" s="1"/>
  <c r="G44" i="10"/>
  <c r="J47" i="10" s="1"/>
  <c r="G52" i="10"/>
  <c r="G53" i="10" s="1"/>
  <c r="G52" i="13" l="1"/>
  <c r="G53" i="13" s="1"/>
  <c r="G44" i="13"/>
  <c r="J47" i="13" s="1"/>
</calcChain>
</file>

<file path=xl/sharedStrings.xml><?xml version="1.0" encoding="utf-8"?>
<sst xmlns="http://schemas.openxmlformats.org/spreadsheetml/2006/main" count="440" uniqueCount="75">
  <si>
    <t>NOM Prénom</t>
  </si>
  <si>
    <t>COURTINE Cassandra</t>
  </si>
  <si>
    <t xml:space="preserve">BULLETIN DE PAIE </t>
  </si>
  <si>
    <t>Période du 01/08/2022 au 31/08/2022</t>
  </si>
  <si>
    <t xml:space="preserve">Société SARL NEGOFRUIT </t>
  </si>
  <si>
    <t>NAF 51.3A</t>
  </si>
  <si>
    <t>(adresse postale)</t>
  </si>
  <si>
    <t>Etablissement: SARL NOGOFRUIT</t>
  </si>
  <si>
    <t xml:space="preserve">Payé le 31/08/2022 par virement bancaire </t>
  </si>
  <si>
    <t>M. VALLS François</t>
  </si>
  <si>
    <t>Matrice : XXXXXXXX</t>
  </si>
  <si>
    <t>Contrat: CDI</t>
  </si>
  <si>
    <t xml:space="preserve">Libellé </t>
  </si>
  <si>
    <t xml:space="preserve">Base </t>
  </si>
  <si>
    <t>Taux</t>
  </si>
  <si>
    <t xml:space="preserve">A retenir </t>
  </si>
  <si>
    <t xml:space="preserve">A payer </t>
  </si>
  <si>
    <t xml:space="preserve">Gain et cotisation salariales </t>
  </si>
  <si>
    <t>Cotisations patronales</t>
  </si>
  <si>
    <t xml:space="preserve">Salaire de base </t>
  </si>
  <si>
    <t>RETRAITE</t>
  </si>
  <si>
    <t>sécurité sociale plafonée</t>
  </si>
  <si>
    <t>FAMILLE</t>
  </si>
  <si>
    <t xml:space="preserve">ASSURANCE CHÔMAGE </t>
  </si>
  <si>
    <t>TOTAL DES COTISATIONS ET CONTRIBUTIONS</t>
  </si>
  <si>
    <t xml:space="preserve">Impôt sur le revenu prélevé à la source </t>
  </si>
  <si>
    <t>Emploi: Ouvrier</t>
  </si>
  <si>
    <t xml:space="preserve">SANTE </t>
  </si>
  <si>
    <t>Sécurité sociale- maladie Matérnité Invalidité Décès</t>
  </si>
  <si>
    <t xml:space="preserve">Complémentaire Incapacité Invalidité décès </t>
  </si>
  <si>
    <t>***TOTAL BRUT***</t>
  </si>
  <si>
    <t>Part employeur</t>
  </si>
  <si>
    <t xml:space="preserve">Complémentaire Santé </t>
  </si>
  <si>
    <t>ACCIDENT DE TRAVAIL-MALADIE PRO</t>
  </si>
  <si>
    <t>Complémentaire Tranche 1</t>
  </si>
  <si>
    <t xml:space="preserve">AUTRE CONTRIBUTIONS DUES PAR L'EMPLOYEUR </t>
  </si>
  <si>
    <t>Sources du modèle: "rue de la paye.com" + source documents "URSAFF"</t>
  </si>
  <si>
    <t>NET A PAYER AVANT IMPOT SUR LE REVENU</t>
  </si>
  <si>
    <t xml:space="preserve">Paniers repas </t>
  </si>
  <si>
    <t>NET A PAYER EN EURO</t>
  </si>
  <si>
    <t>Cumuls</t>
  </si>
  <si>
    <t xml:space="preserve">Charges salariales </t>
  </si>
  <si>
    <t>Salaire BRUT</t>
  </si>
  <si>
    <t>Charges patronales</t>
  </si>
  <si>
    <t>Avantages en nature</t>
  </si>
  <si>
    <t>NET impossable</t>
  </si>
  <si>
    <t>Heures travaillés</t>
  </si>
  <si>
    <t>Périodes</t>
  </si>
  <si>
    <t>Années</t>
  </si>
  <si>
    <t>Période du 01/07/2022 au 31/07/2022</t>
  </si>
  <si>
    <t xml:space="preserve">Payé le 31/07/2022 par virement bancaire </t>
  </si>
  <si>
    <t>Période du 01/06/2022 au 30/06/2022</t>
  </si>
  <si>
    <t xml:space="preserve">Payé le 30/06/2022 par virement bancaire </t>
  </si>
  <si>
    <t>Période du 01/05/2022 au 31/05/2022</t>
  </si>
  <si>
    <t xml:space="preserve">Payé le 31/05/2022 par virement bancaire </t>
  </si>
  <si>
    <t>Période du 01/04/2022 au 30/04/2022</t>
  </si>
  <si>
    <t xml:space="preserve">Payé le 30/04/2022 par virement bancaire </t>
  </si>
  <si>
    <t>Période du 01/03/2022 au 31/03/2022</t>
  </si>
  <si>
    <t xml:space="preserve">Payé le 31/03/2022 par virement bancaire </t>
  </si>
  <si>
    <t>Période du 01/02/2022 au 28/02/2022</t>
  </si>
  <si>
    <t xml:space="preserve">Payé le 28/02/2022 par virement bancaire </t>
  </si>
  <si>
    <t>Période du 01/01/2022 au 31/01/2022</t>
  </si>
  <si>
    <t xml:space="preserve">Payé le 31/01/2022 par virement bancaire </t>
  </si>
  <si>
    <t>Année d'ancienneté: 1 an et 9 mois</t>
  </si>
  <si>
    <t>Année d'ancienneté: 1 an et 8 mois</t>
  </si>
  <si>
    <t>Année d'ancienneté: 1 an et 7 mois</t>
  </si>
  <si>
    <t>Année d'ancienneté: 1 an et 6 mois</t>
  </si>
  <si>
    <t>Année d'ancienneté: 1 an et 5 mois</t>
  </si>
  <si>
    <t>Année d'ancienneté: 1 an et 4 mois</t>
  </si>
  <si>
    <t>Année d'ancienneté: 1 an et 3 mois</t>
  </si>
  <si>
    <t>Contribution equilibre technique</t>
  </si>
  <si>
    <t>Contribution équilibre technique</t>
  </si>
  <si>
    <t>Cumules</t>
  </si>
  <si>
    <t>CSG/CRDS non imposable à l'impôt sur le revenu</t>
  </si>
  <si>
    <t>CSG/CRDS imposable à l'impôt sur le revenu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</si>
</sst>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.000%"/>
    <numFmt numFmtId="166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4">
    <xf numFmtId="0" fontId="0" fillId="0" borderId="0" xfId="0"/>
    <xf numFmtId="0" fontId="3" fillId="3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/>
    <xf numFmtId="0" fontId="1" fillId="3" borderId="18" xfId="0" applyFont="1" applyFill="1" applyBorder="1"/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2" fontId="0" fillId="3" borderId="18" xfId="0" applyNumberFormat="1" applyFill="1" applyBorder="1" applyAlignment="1">
      <alignment horizontal="center" vertical="center"/>
    </xf>
    <xf numFmtId="10" fontId="0" fillId="3" borderId="19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0" fontId="5" fillId="0" borderId="7" xfId="0" applyFont="1" applyBorder="1"/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9" fillId="4" borderId="14" xfId="0" applyFont="1" applyFill="1" applyBorder="1"/>
    <xf numFmtId="0" fontId="0" fillId="4" borderId="17" xfId="0" applyFill="1" applyBorder="1"/>
    <xf numFmtId="0" fontId="0" fillId="4" borderId="1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2" fontId="0" fillId="3" borderId="23" xfId="0" applyNumberFormat="1" applyFill="1" applyBorder="1" applyAlignment="1">
      <alignment horizontal="center" vertical="center"/>
    </xf>
    <xf numFmtId="2" fontId="0" fillId="3" borderId="28" xfId="0" applyNumberForma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2" fontId="0" fillId="3" borderId="32" xfId="0" applyNumberFormat="1" applyFill="1" applyBorder="1" applyAlignment="1">
      <alignment horizontal="center" vertical="center"/>
    </xf>
    <xf numFmtId="10" fontId="0" fillId="3" borderId="33" xfId="0" applyNumberFormat="1" applyFill="1" applyBorder="1" applyAlignment="1">
      <alignment horizontal="center" vertical="center"/>
    </xf>
    <xf numFmtId="2" fontId="0" fillId="3" borderId="3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2" xfId="0" applyFill="1" applyBorder="1"/>
    <xf numFmtId="0" fontId="6" fillId="3" borderId="32" xfId="0" applyFont="1" applyFill="1" applyBorder="1"/>
    <xf numFmtId="0" fontId="0" fillId="3" borderId="33" xfId="0" applyFill="1" applyBorder="1"/>
    <xf numFmtId="0" fontId="0" fillId="3" borderId="34" xfId="0" applyFill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5" borderId="19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" fillId="5" borderId="18" xfId="0" applyFont="1" applyFill="1" applyBorder="1"/>
    <xf numFmtId="0" fontId="0" fillId="5" borderId="19" xfId="0" applyFill="1" applyBorder="1"/>
    <xf numFmtId="0" fontId="0" fillId="5" borderId="22" xfId="0" applyFill="1" applyBorder="1"/>
    <xf numFmtId="2" fontId="1" fillId="5" borderId="22" xfId="0" applyNumberFormat="1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2" fontId="0" fillId="5" borderId="21" xfId="0" applyNumberForma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8" xfId="0" applyFill="1" applyBorder="1"/>
    <xf numFmtId="2" fontId="1" fillId="3" borderId="22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3" borderId="30" xfId="0" applyFont="1" applyFill="1" applyBorder="1"/>
    <xf numFmtId="0" fontId="1" fillId="3" borderId="27" xfId="0" applyFont="1" applyFill="1" applyBorder="1"/>
    <xf numFmtId="0" fontId="4" fillId="4" borderId="24" xfId="0" applyFont="1" applyFill="1" applyBorder="1" applyAlignment="1">
      <alignment horizontal="center" vertical="center"/>
    </xf>
    <xf numFmtId="2" fontId="0" fillId="5" borderId="23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65" fontId="0" fillId="3" borderId="23" xfId="0" applyNumberFormat="1" applyFill="1" applyBorder="1" applyAlignment="1">
      <alignment horizontal="center" vertical="center"/>
    </xf>
    <xf numFmtId="10" fontId="0" fillId="3" borderId="23" xfId="0" applyNumberFormat="1" applyFill="1" applyBorder="1" applyAlignment="1">
      <alignment horizontal="center" vertical="center"/>
    </xf>
    <xf numFmtId="10" fontId="0" fillId="5" borderId="23" xfId="0" applyNumberForma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10" fontId="0" fillId="0" borderId="0" xfId="0" applyNumberFormat="1"/>
    <xf numFmtId="10" fontId="0" fillId="3" borderId="23" xfId="2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2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0" borderId="23" xfId="2" applyNumberFormat="1" applyFont="1" applyFill="1" applyBorder="1" applyAlignment="1">
      <alignment horizontal="center" vertical="center"/>
    </xf>
    <xf numFmtId="0" fontId="1" fillId="0" borderId="18" xfId="0" applyFont="1" applyBorder="1"/>
    <xf numFmtId="0" fontId="0" fillId="0" borderId="19" xfId="0" applyBorder="1"/>
    <xf numFmtId="10" fontId="0" fillId="0" borderId="23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1" fillId="4" borderId="9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0" fillId="4" borderId="23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2" fontId="0" fillId="4" borderId="23" xfId="0" applyNumberFormat="1" applyFill="1" applyBorder="1" applyAlignment="1">
      <alignment horizontal="center" vertical="center"/>
    </xf>
    <xf numFmtId="10" fontId="0" fillId="4" borderId="23" xfId="2" applyNumberFormat="1" applyFont="1" applyFill="1" applyBorder="1" applyAlignment="1">
      <alignment horizontal="center" vertical="center"/>
    </xf>
    <xf numFmtId="0" fontId="1" fillId="4" borderId="18" xfId="0" applyFont="1" applyFill="1" applyBorder="1"/>
    <xf numFmtId="0" fontId="0" fillId="4" borderId="19" xfId="0" applyFill="1" applyBorder="1"/>
    <xf numFmtId="0" fontId="0" fillId="0" borderId="18" xfId="0" applyBorder="1"/>
    <xf numFmtId="10" fontId="0" fillId="4" borderId="23" xfId="0" applyNumberFormat="1" applyFill="1" applyBorder="1" applyAlignment="1">
      <alignment horizontal="center" vertical="center"/>
    </xf>
    <xf numFmtId="165" fontId="0" fillId="4" borderId="23" xfId="0" applyNumberFormat="1" applyFill="1" applyBorder="1" applyAlignment="1">
      <alignment horizontal="center" vertical="center"/>
    </xf>
    <xf numFmtId="0" fontId="1" fillId="6" borderId="9" xfId="0" applyFont="1" applyFill="1" applyBorder="1" applyAlignment="1">
      <alignment wrapText="1"/>
    </xf>
    <xf numFmtId="0" fontId="1" fillId="6" borderId="0" xfId="0" applyFont="1" applyFill="1" applyAlignment="1">
      <alignment wrapText="1"/>
    </xf>
    <xf numFmtId="0" fontId="0" fillId="6" borderId="23" xfId="0" applyFill="1" applyBorder="1" applyAlignment="1">
      <alignment horizontal="center" vertical="center"/>
    </xf>
    <xf numFmtId="0" fontId="1" fillId="6" borderId="39" xfId="0" applyFont="1" applyFill="1" applyBorder="1" applyAlignment="1">
      <alignment wrapText="1"/>
    </xf>
    <xf numFmtId="0" fontId="1" fillId="6" borderId="40" xfId="0" applyFont="1" applyFill="1" applyBorder="1" applyAlignment="1">
      <alignment wrapText="1"/>
    </xf>
    <xf numFmtId="0" fontId="1" fillId="6" borderId="41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6" borderId="36" xfId="0" applyFont="1" applyFill="1" applyBorder="1" applyAlignment="1">
      <alignment wrapText="1"/>
    </xf>
    <xf numFmtId="0" fontId="0" fillId="4" borderId="18" xfId="0" applyFill="1" applyBorder="1"/>
    <xf numFmtId="0" fontId="1" fillId="4" borderId="19" xfId="0" applyFont="1" applyFill="1" applyBorder="1"/>
    <xf numFmtId="2" fontId="1" fillId="4" borderId="23" xfId="0" applyNumberFormat="1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166" fontId="0" fillId="6" borderId="23" xfId="0" applyNumberFormat="1" applyFill="1" applyBorder="1" applyAlignment="1">
      <alignment horizontal="center" vertical="center"/>
    </xf>
    <xf numFmtId="10" fontId="0" fillId="6" borderId="23" xfId="2" applyNumberFormat="1" applyFont="1" applyFill="1" applyBorder="1" applyAlignment="1">
      <alignment horizontal="center" vertical="center"/>
    </xf>
    <xf numFmtId="10" fontId="0" fillId="5" borderId="23" xfId="2" applyNumberFormat="1" applyFont="1" applyFill="1" applyBorder="1" applyAlignment="1">
      <alignment horizontal="center" vertical="center"/>
    </xf>
    <xf numFmtId="0" fontId="1" fillId="3" borderId="19" xfId="0" applyFont="1" applyFill="1" applyBorder="1"/>
    <xf numFmtId="0" fontId="1" fillId="0" borderId="23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4" borderId="42" xfId="0" applyFont="1" applyFill="1" applyBorder="1"/>
    <xf numFmtId="0" fontId="1" fillId="4" borderId="19" xfId="0" applyFont="1" applyFill="1" applyBorder="1" applyAlignment="1">
      <alignment horizontal="center" vertical="center"/>
    </xf>
    <xf numFmtId="164" fontId="4" fillId="4" borderId="36" xfId="1" applyFont="1" applyFill="1" applyBorder="1" applyAlignment="1">
      <alignment horizontal="center" vertical="center"/>
    </xf>
    <xf numFmtId="164" fontId="8" fillId="4" borderId="21" xfId="1" applyFont="1" applyFill="1" applyBorder="1" applyAlignment="1">
      <alignment horizontal="center" vertical="center"/>
    </xf>
    <xf numFmtId="164" fontId="4" fillId="4" borderId="22" xfId="1" applyFont="1" applyFill="1" applyBorder="1" applyAlignment="1">
      <alignment horizontal="center" vertical="center"/>
    </xf>
    <xf numFmtId="164" fontId="1" fillId="4" borderId="23" xfId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wrapText="1"/>
    </xf>
    <xf numFmtId="0" fontId="1" fillId="3" borderId="36" xfId="0" applyFont="1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1" fillId="6" borderId="19" xfId="0" applyFont="1" applyFill="1" applyBorder="1" applyAlignment="1">
      <alignment horizontal="left"/>
    </xf>
    <xf numFmtId="10" fontId="0" fillId="6" borderId="23" xfId="0" applyNumberFormat="1" applyFill="1" applyBorder="1" applyAlignment="1">
      <alignment horizontal="center" vertical="center"/>
    </xf>
    <xf numFmtId="0" fontId="1" fillId="6" borderId="18" xfId="0" applyFont="1" applyFill="1" applyBorder="1"/>
    <xf numFmtId="0" fontId="1" fillId="6" borderId="19" xfId="0" applyFont="1" applyFill="1" applyBorder="1"/>
    <xf numFmtId="2" fontId="1" fillId="6" borderId="23" xfId="0" applyNumberFormat="1" applyFont="1" applyFill="1" applyBorder="1" applyAlignment="1">
      <alignment horizontal="center" vertical="center"/>
    </xf>
    <xf numFmtId="10" fontId="1" fillId="6" borderId="23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left"/>
    </xf>
    <xf numFmtId="0" fontId="1" fillId="0" borderId="19" xfId="0" applyFont="1" applyBorder="1"/>
    <xf numFmtId="0" fontId="1" fillId="5" borderId="19" xfId="0" applyFont="1" applyFill="1" applyBorder="1"/>
    <xf numFmtId="2" fontId="1" fillId="5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0" fillId="4" borderId="23" xfId="1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" fillId="3" borderId="39" xfId="0" applyFont="1" applyFill="1" applyBorder="1"/>
    <xf numFmtId="0" fontId="1" fillId="3" borderId="40" xfId="0" applyFont="1" applyFill="1" applyBorder="1"/>
    <xf numFmtId="2" fontId="0" fillId="4" borderId="18" xfId="0" applyNumberFormat="1" applyFill="1" applyBorder="1" applyAlignment="1">
      <alignment horizontal="center" vertical="center"/>
    </xf>
    <xf numFmtId="10" fontId="0" fillId="4" borderId="19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4" fillId="4" borderId="35" xfId="1" applyFont="1" applyFill="1" applyBorder="1" applyAlignment="1">
      <alignment horizontal="center" vertical="center"/>
    </xf>
    <xf numFmtId="0" fontId="1" fillId="4" borderId="17" xfId="0" applyFont="1" applyFill="1" applyBorder="1"/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3" borderId="23" xfId="0" applyFont="1" applyFill="1" applyBorder="1"/>
    <xf numFmtId="0" fontId="1" fillId="4" borderId="2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" fillId="5" borderId="2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4" borderId="18" xfId="0" applyFont="1" applyFill="1" applyBorder="1" applyAlignment="1">
      <alignment horizontal="left" wrapText="1"/>
    </xf>
    <xf numFmtId="0" fontId="1" fillId="4" borderId="19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0" fillId="5" borderId="18" xfId="0" applyFill="1" applyBorder="1" applyAlignment="1">
      <alignment horizontal="left" wrapText="1"/>
    </xf>
    <xf numFmtId="0" fontId="0" fillId="5" borderId="19" xfId="0" applyFill="1" applyBorder="1" applyAlignment="1">
      <alignment horizontal="left" wrapText="1"/>
    </xf>
    <xf numFmtId="0" fontId="0" fillId="5" borderId="36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2" borderId="3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43" xfId="0" applyFill="1" applyBorder="1" applyAlignment="1">
      <alignment horizontal="left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2574-F63E-D446-A987-886E4823CDA7}">
  <sheetPr>
    <pageSetUpPr fitToPage="1"/>
  </sheetPr>
  <dimension ref="A1:O57"/>
  <sheetViews>
    <sheetView workbookViewId="0">
      <selection activeCell="A37" sqref="A37:C38"/>
    </sheetView>
  </sheetViews>
  <sheetFormatPr baseColWidth="10" defaultRowHeight="16" x14ac:dyDescent="0.2"/>
  <cols>
    <col min="1" max="1" width="24.33203125" customWidth="1"/>
    <col min="2" max="2" width="12.33203125" customWidth="1"/>
    <col min="3" max="3" width="13.5" customWidth="1"/>
    <col min="4" max="5" width="10.83203125" style="4"/>
    <col min="6" max="6" width="10.6640625" style="4" bestFit="1" customWidth="1"/>
    <col min="7" max="7" width="13" style="4" bestFit="1" customWidth="1"/>
    <col min="8" max="8" width="10.83203125" style="4"/>
    <col min="9" max="9" width="15.33203125" style="4" bestFit="1" customWidth="1"/>
  </cols>
  <sheetData>
    <row r="1" spans="1:11" ht="17" thickBot="1" x14ac:dyDescent="0.25">
      <c r="A1" s="177" t="s">
        <v>0</v>
      </c>
      <c r="B1" s="178"/>
      <c r="C1" s="179" t="s">
        <v>1</v>
      </c>
      <c r="D1" s="180"/>
    </row>
    <row r="2" spans="1:11" x14ac:dyDescent="0.2">
      <c r="A2" s="17" t="s">
        <v>36</v>
      </c>
      <c r="B2" s="17"/>
      <c r="C2" s="17"/>
      <c r="D2" s="17"/>
    </row>
    <row r="3" spans="1:11" s="2" customFormat="1" x14ac:dyDescent="0.2">
      <c r="D3" s="3"/>
      <c r="E3" s="3"/>
      <c r="F3" s="3"/>
      <c r="G3" s="3"/>
      <c r="H3" s="3"/>
      <c r="I3" s="3"/>
    </row>
    <row r="4" spans="1:11" ht="29" x14ac:dyDescent="0.25">
      <c r="A4" s="181" t="s">
        <v>2</v>
      </c>
      <c r="B4" s="181"/>
      <c r="C4" s="181"/>
      <c r="D4" s="181"/>
      <c r="E4" s="181"/>
      <c r="F4" s="1"/>
      <c r="G4" s="3"/>
      <c r="H4" s="3"/>
      <c r="I4" s="201" t="s">
        <v>9</v>
      </c>
      <c r="J4" s="201"/>
      <c r="K4" s="201"/>
    </row>
    <row r="5" spans="1:11" ht="17" thickBot="1" x14ac:dyDescent="0.25">
      <c r="A5" s="2"/>
      <c r="B5" s="2"/>
      <c r="C5" s="2"/>
      <c r="D5" s="3"/>
      <c r="E5" s="3"/>
      <c r="F5" s="3"/>
      <c r="G5" s="3"/>
      <c r="H5" s="3"/>
      <c r="I5" s="202" t="s">
        <v>6</v>
      </c>
      <c r="J5" s="202"/>
      <c r="K5" s="202"/>
    </row>
    <row r="6" spans="1:11" ht="21" x14ac:dyDescent="0.25">
      <c r="A6" s="182" t="s">
        <v>4</v>
      </c>
      <c r="B6" s="183"/>
      <c r="C6" s="183"/>
      <c r="D6" s="183"/>
      <c r="E6" s="184"/>
      <c r="F6" s="5"/>
      <c r="G6" s="3"/>
      <c r="H6" s="3"/>
      <c r="I6" s="2"/>
      <c r="J6" s="2"/>
      <c r="K6" s="2"/>
    </row>
    <row r="7" spans="1:11" x14ac:dyDescent="0.2">
      <c r="A7" s="188" t="s">
        <v>6</v>
      </c>
      <c r="B7" s="189"/>
      <c r="C7" s="189"/>
      <c r="D7" s="189"/>
      <c r="E7" s="190"/>
      <c r="F7" s="3"/>
      <c r="G7" s="3"/>
      <c r="H7" s="3"/>
      <c r="I7" s="197" t="s">
        <v>10</v>
      </c>
      <c r="J7" s="197"/>
      <c r="K7" s="197"/>
    </row>
    <row r="8" spans="1:11" x14ac:dyDescent="0.2">
      <c r="A8" s="191" t="s">
        <v>5</v>
      </c>
      <c r="B8" s="192"/>
      <c r="C8" s="192"/>
      <c r="D8" s="192"/>
      <c r="E8" s="193"/>
      <c r="F8" s="3"/>
      <c r="G8" s="3"/>
      <c r="H8" s="3"/>
      <c r="I8" s="197" t="s">
        <v>26</v>
      </c>
      <c r="J8" s="197"/>
      <c r="K8" s="197"/>
    </row>
    <row r="9" spans="1:11" ht="17" thickBot="1" x14ac:dyDescent="0.25">
      <c r="A9" s="194"/>
      <c r="B9" s="195"/>
      <c r="C9" s="195"/>
      <c r="D9" s="195"/>
      <c r="E9" s="196"/>
      <c r="F9" s="3"/>
      <c r="G9" s="3"/>
      <c r="H9" s="3"/>
      <c r="I9" s="197" t="s">
        <v>11</v>
      </c>
      <c r="J9" s="197"/>
      <c r="K9" s="197"/>
    </row>
    <row r="10" spans="1:11" x14ac:dyDescent="0.2">
      <c r="A10" s="2"/>
      <c r="B10" s="2"/>
      <c r="C10" s="2"/>
      <c r="D10" s="3"/>
      <c r="E10" s="3"/>
      <c r="F10" s="3"/>
      <c r="G10" s="3"/>
      <c r="H10" s="3"/>
      <c r="I10" s="197" t="s">
        <v>69</v>
      </c>
      <c r="J10" s="197"/>
      <c r="K10" s="197"/>
    </row>
    <row r="11" spans="1:11" x14ac:dyDescent="0.2">
      <c r="A11" s="197" t="s">
        <v>7</v>
      </c>
      <c r="B11" s="197"/>
      <c r="C11" s="197"/>
      <c r="D11" s="197"/>
      <c r="E11" s="197"/>
      <c r="F11" s="3"/>
      <c r="G11" s="3"/>
      <c r="H11" s="3"/>
      <c r="I11" s="2"/>
      <c r="J11" s="2"/>
      <c r="K11" s="2"/>
    </row>
    <row r="12" spans="1:11" x14ac:dyDescent="0.2">
      <c r="A12" s="198" t="s">
        <v>61</v>
      </c>
      <c r="B12" s="198"/>
      <c r="C12" s="198"/>
      <c r="D12" s="198"/>
      <c r="E12" s="198"/>
      <c r="F12" s="6"/>
      <c r="G12" s="3"/>
      <c r="H12" s="3"/>
      <c r="I12" s="3"/>
    </row>
    <row r="13" spans="1:11" x14ac:dyDescent="0.2">
      <c r="A13" s="197" t="s">
        <v>62</v>
      </c>
      <c r="B13" s="197"/>
      <c r="C13" s="197"/>
      <c r="D13" s="197"/>
      <c r="E13" s="197"/>
      <c r="F13" s="3"/>
      <c r="G13" s="3"/>
      <c r="H13" s="3"/>
      <c r="I13" s="3"/>
    </row>
    <row r="14" spans="1:11" x14ac:dyDescent="0.2">
      <c r="A14" s="2"/>
      <c r="B14" s="2"/>
      <c r="C14" s="2"/>
      <c r="D14" s="3"/>
      <c r="E14" s="3"/>
      <c r="F14" s="3"/>
      <c r="G14" s="3"/>
      <c r="H14" s="3"/>
      <c r="I14" s="3"/>
    </row>
    <row r="15" spans="1:11" ht="17" thickBot="1" x14ac:dyDescent="0.25">
      <c r="A15" s="2"/>
      <c r="B15" s="2"/>
      <c r="C15" s="2"/>
      <c r="D15" s="3"/>
      <c r="E15" s="3"/>
      <c r="F15" s="3"/>
      <c r="G15" s="3"/>
      <c r="H15" s="3"/>
      <c r="I15" s="3"/>
    </row>
    <row r="16" spans="1:11" x14ac:dyDescent="0.2">
      <c r="A16" s="2"/>
      <c r="B16" s="2"/>
      <c r="C16" s="2"/>
      <c r="D16" s="152" t="s">
        <v>17</v>
      </c>
      <c r="E16" s="199"/>
      <c r="F16" s="199"/>
      <c r="G16" s="153"/>
      <c r="H16" s="152" t="s">
        <v>18</v>
      </c>
      <c r="I16" s="153"/>
    </row>
    <row r="17" spans="1:9" ht="17" thickBot="1" x14ac:dyDescent="0.25">
      <c r="A17" s="2"/>
      <c r="B17" s="2"/>
      <c r="C17" s="2"/>
      <c r="D17" s="154"/>
      <c r="E17" s="200"/>
      <c r="F17" s="200"/>
      <c r="G17" s="155"/>
      <c r="H17" s="154"/>
      <c r="I17" s="155"/>
    </row>
    <row r="18" spans="1:9" ht="17" thickBot="1" x14ac:dyDescent="0.25">
      <c r="A18" s="156" t="s">
        <v>12</v>
      </c>
      <c r="B18" s="157"/>
      <c r="C18" s="158"/>
      <c r="D18" s="54" t="s">
        <v>13</v>
      </c>
      <c r="E18" s="55" t="s">
        <v>14</v>
      </c>
      <c r="F18" s="55" t="s">
        <v>15</v>
      </c>
      <c r="G18" s="56" t="s">
        <v>16</v>
      </c>
      <c r="H18" s="54" t="s">
        <v>14</v>
      </c>
      <c r="I18" s="57" t="s">
        <v>31</v>
      </c>
    </row>
    <row r="19" spans="1:9" x14ac:dyDescent="0.2">
      <c r="A19" s="185" t="s">
        <v>19</v>
      </c>
      <c r="B19" s="186"/>
      <c r="C19" s="187"/>
      <c r="D19" s="48">
        <v>151.66999999999999</v>
      </c>
      <c r="E19" s="49">
        <v>10.57</v>
      </c>
      <c r="F19" s="49"/>
      <c r="G19" s="50">
        <f>D19*E19</f>
        <v>1603.1518999999998</v>
      </c>
      <c r="H19" s="48"/>
      <c r="I19" s="51"/>
    </row>
    <row r="20" spans="1:9" x14ac:dyDescent="0.2">
      <c r="A20" s="9"/>
      <c r="B20" s="10"/>
      <c r="C20" s="35"/>
      <c r="D20" s="7"/>
      <c r="E20" s="8"/>
      <c r="F20" s="8"/>
      <c r="G20" s="12"/>
      <c r="H20" s="7"/>
      <c r="I20" s="12"/>
    </row>
    <row r="21" spans="1:9" x14ac:dyDescent="0.2">
      <c r="A21" s="165" t="s">
        <v>30</v>
      </c>
      <c r="B21" s="166"/>
      <c r="C21" s="167"/>
      <c r="D21" s="43"/>
      <c r="E21" s="41"/>
      <c r="F21" s="41"/>
      <c r="G21" s="47">
        <f>G19</f>
        <v>1603.1518999999998</v>
      </c>
      <c r="H21" s="43"/>
      <c r="I21" s="42"/>
    </row>
    <row r="22" spans="1:9" ht="16" customHeight="1" x14ac:dyDescent="0.2">
      <c r="A22" s="81" t="s">
        <v>27</v>
      </c>
      <c r="B22" s="82"/>
      <c r="C22" s="82"/>
      <c r="D22" s="83"/>
      <c r="E22" s="83"/>
      <c r="F22" s="83"/>
      <c r="G22" s="83"/>
      <c r="H22" s="83"/>
      <c r="I22" s="83"/>
    </row>
    <row r="23" spans="1:9" x14ac:dyDescent="0.2">
      <c r="A23" s="168" t="s">
        <v>28</v>
      </c>
      <c r="B23" s="169"/>
      <c r="C23" s="169"/>
      <c r="D23" s="73">
        <f>G19</f>
        <v>1603.1518999999998</v>
      </c>
      <c r="E23" s="74"/>
      <c r="F23" s="74"/>
      <c r="G23" s="74"/>
      <c r="H23" s="80">
        <v>7.0000000000000007E-2</v>
      </c>
      <c r="I23" s="73">
        <f>D23*H23</f>
        <v>112.22063300000001</v>
      </c>
    </row>
    <row r="24" spans="1:9" x14ac:dyDescent="0.2">
      <c r="A24" s="168" t="s">
        <v>29</v>
      </c>
      <c r="B24" s="169"/>
      <c r="C24" s="169"/>
      <c r="D24" s="73">
        <f>D23</f>
        <v>1603.1518999999998</v>
      </c>
      <c r="E24" s="79">
        <v>1.2449999999999999E-2</v>
      </c>
      <c r="F24" s="73">
        <f>D24*E24</f>
        <v>19.959241154999997</v>
      </c>
      <c r="G24" s="74"/>
      <c r="H24" s="74"/>
      <c r="I24" s="73">
        <f>F24</f>
        <v>19.959241154999997</v>
      </c>
    </row>
    <row r="25" spans="1:9" x14ac:dyDescent="0.2">
      <c r="A25" s="168" t="s">
        <v>32</v>
      </c>
      <c r="B25" s="169"/>
      <c r="C25" s="169"/>
      <c r="D25" s="73"/>
      <c r="E25" s="74"/>
      <c r="F25" s="74">
        <v>64.349999999999994</v>
      </c>
      <c r="G25" s="74"/>
      <c r="H25" s="74"/>
      <c r="I25" s="74">
        <v>64.349999999999994</v>
      </c>
    </row>
    <row r="26" spans="1:9" x14ac:dyDescent="0.2">
      <c r="A26" s="39"/>
      <c r="B26" s="40"/>
      <c r="C26" s="40"/>
      <c r="D26" s="73"/>
      <c r="E26" s="74"/>
      <c r="F26" s="74"/>
      <c r="G26" s="74"/>
      <c r="H26" s="74"/>
      <c r="I26" s="74"/>
    </row>
    <row r="27" spans="1:9" x14ac:dyDescent="0.2">
      <c r="A27" s="84" t="s">
        <v>33</v>
      </c>
      <c r="B27" s="85"/>
      <c r="C27" s="85"/>
      <c r="D27" s="86">
        <f>D24</f>
        <v>1603.1518999999998</v>
      </c>
      <c r="E27" s="83"/>
      <c r="F27" s="83"/>
      <c r="G27" s="83"/>
      <c r="H27" s="87">
        <v>7.7000000000000002E-3</v>
      </c>
      <c r="I27" s="86">
        <f>+D27*H27</f>
        <v>12.344269629999999</v>
      </c>
    </row>
    <row r="28" spans="1:9" x14ac:dyDescent="0.2">
      <c r="A28" s="72"/>
      <c r="B28" s="40"/>
      <c r="C28" s="40"/>
      <c r="D28" s="73"/>
      <c r="E28" s="74"/>
      <c r="F28" s="74"/>
      <c r="G28" s="74"/>
      <c r="H28" s="75"/>
      <c r="I28" s="73"/>
    </row>
    <row r="29" spans="1:9" x14ac:dyDescent="0.2">
      <c r="A29" s="88" t="s">
        <v>20</v>
      </c>
      <c r="B29" s="89"/>
      <c r="C29" s="89"/>
      <c r="D29" s="86"/>
      <c r="E29" s="83"/>
      <c r="F29" s="83"/>
      <c r="G29" s="83"/>
      <c r="H29" s="83"/>
      <c r="I29" s="83"/>
    </row>
    <row r="30" spans="1:9" x14ac:dyDescent="0.2">
      <c r="A30" s="90" t="s">
        <v>21</v>
      </c>
      <c r="B30" s="77"/>
      <c r="C30" s="77"/>
      <c r="D30" s="73">
        <f>+D27</f>
        <v>1603.1518999999998</v>
      </c>
      <c r="E30" s="78">
        <v>6.9000000000000006E-2</v>
      </c>
      <c r="F30" s="73">
        <f>D31*E30</f>
        <v>110.61748109999999</v>
      </c>
      <c r="G30" s="74"/>
      <c r="H30" s="78">
        <v>8.5500000000000007E-2</v>
      </c>
      <c r="I30" s="73">
        <f>D31*H30</f>
        <v>137.06948745</v>
      </c>
    </row>
    <row r="31" spans="1:9" x14ac:dyDescent="0.2">
      <c r="A31" s="90" t="s">
        <v>34</v>
      </c>
      <c r="B31" s="77"/>
      <c r="C31" s="77"/>
      <c r="D31" s="73">
        <f>+D32</f>
        <v>1603.1518999999998</v>
      </c>
      <c r="E31" s="78">
        <v>4.0099999999999997E-2</v>
      </c>
      <c r="F31" s="73">
        <f>D31*E31</f>
        <v>64.286391189999989</v>
      </c>
      <c r="G31" s="74"/>
      <c r="H31" s="78">
        <v>6.0100000000000001E-2</v>
      </c>
      <c r="I31" s="73">
        <f>+D31*H31</f>
        <v>96.349429189999995</v>
      </c>
    </row>
    <row r="32" spans="1:9" x14ac:dyDescent="0.2">
      <c r="A32" s="90" t="s">
        <v>70</v>
      </c>
      <c r="B32" s="77"/>
      <c r="C32" s="77"/>
      <c r="D32" s="73">
        <f>+G21</f>
        <v>1603.1518999999998</v>
      </c>
      <c r="E32" s="75">
        <v>1.4E-3</v>
      </c>
      <c r="F32" s="73">
        <f>D32*E32</f>
        <v>2.2444126599999996</v>
      </c>
      <c r="G32" s="74"/>
      <c r="H32" s="78">
        <v>2.0999999999999999E-3</v>
      </c>
      <c r="I32" s="73">
        <f>+D32*H32</f>
        <v>3.3666189899999996</v>
      </c>
    </row>
    <row r="33" spans="1:15" x14ac:dyDescent="0.2">
      <c r="A33" s="88" t="s">
        <v>22</v>
      </c>
      <c r="B33" s="89"/>
      <c r="C33" s="89"/>
      <c r="D33" s="86">
        <f>D31</f>
        <v>1603.1518999999998</v>
      </c>
      <c r="E33" s="83"/>
      <c r="F33" s="83"/>
      <c r="G33" s="83"/>
      <c r="H33" s="91">
        <v>3.4500000000000003E-2</v>
      </c>
      <c r="I33" s="86">
        <f>+D33*H33</f>
        <v>55.308740549999996</v>
      </c>
    </row>
    <row r="34" spans="1:15" x14ac:dyDescent="0.2">
      <c r="A34" s="88" t="s">
        <v>23</v>
      </c>
      <c r="B34" s="89"/>
      <c r="C34" s="89"/>
      <c r="D34" s="86">
        <f>D33</f>
        <v>1603.1518999999998</v>
      </c>
      <c r="E34" s="83"/>
      <c r="F34" s="83"/>
      <c r="G34" s="83"/>
      <c r="H34" s="92">
        <v>4.2360000000000002E-2</v>
      </c>
      <c r="I34" s="86">
        <f>D34*H34</f>
        <v>67.909514483999999</v>
      </c>
    </row>
    <row r="35" spans="1:15" x14ac:dyDescent="0.2">
      <c r="A35" s="170" t="s">
        <v>35</v>
      </c>
      <c r="B35" s="171"/>
      <c r="C35" s="171"/>
      <c r="D35" s="86">
        <f>D34</f>
        <v>1603.1518999999998</v>
      </c>
      <c r="E35" s="83"/>
      <c r="F35" s="83"/>
      <c r="G35" s="83"/>
      <c r="H35" s="92">
        <v>0.13346</v>
      </c>
      <c r="I35" s="86">
        <f>D35*H35</f>
        <v>213.95665257399997</v>
      </c>
      <c r="M35" s="70"/>
    </row>
    <row r="36" spans="1:15" x14ac:dyDescent="0.2">
      <c r="A36" s="9"/>
      <c r="B36" s="10"/>
      <c r="C36" s="10"/>
      <c r="D36" s="13"/>
      <c r="E36" s="13"/>
      <c r="F36" s="13"/>
      <c r="G36" s="13"/>
      <c r="H36" s="13"/>
      <c r="I36" s="13"/>
    </row>
    <row r="37" spans="1:15" x14ac:dyDescent="0.2">
      <c r="A37" s="9" t="s">
        <v>73</v>
      </c>
      <c r="B37" s="10"/>
      <c r="C37" s="10"/>
      <c r="D37" s="64">
        <f>+G21*98.25%+I34</f>
        <v>1643.0062562339999</v>
      </c>
      <c r="E37" s="68">
        <v>6.8000000000000005E-2</v>
      </c>
      <c r="F37" s="64">
        <f>D37*E37</f>
        <v>111.72442542391201</v>
      </c>
      <c r="G37" s="65"/>
      <c r="H37" s="65"/>
      <c r="I37" s="65"/>
    </row>
    <row r="38" spans="1:15" x14ac:dyDescent="0.2">
      <c r="A38" s="174" t="s">
        <v>74</v>
      </c>
      <c r="B38" s="175"/>
      <c r="C38" s="176"/>
      <c r="D38" s="27">
        <f>D37</f>
        <v>1643.0062562339999</v>
      </c>
      <c r="E38" s="67">
        <v>2.9000000000000001E-2</v>
      </c>
      <c r="F38" s="27">
        <f>D38*E38</f>
        <v>47.647181430785999</v>
      </c>
      <c r="G38" s="13"/>
      <c r="H38" s="13"/>
      <c r="I38" s="13"/>
    </row>
    <row r="39" spans="1:15" ht="13" customHeight="1" x14ac:dyDescent="0.2">
      <c r="A39" s="90"/>
      <c r="B39" s="77"/>
      <c r="C39" s="77"/>
      <c r="D39" s="74"/>
      <c r="E39" s="74"/>
      <c r="F39" s="74"/>
      <c r="G39" s="74"/>
      <c r="H39" s="74"/>
      <c r="I39" s="74"/>
    </row>
    <row r="40" spans="1:15" x14ac:dyDescent="0.2">
      <c r="A40" s="172" t="s">
        <v>24</v>
      </c>
      <c r="B40" s="173"/>
      <c r="C40" s="173"/>
      <c r="D40" s="13"/>
      <c r="E40" s="13"/>
      <c r="F40" s="69">
        <f>SUM(F22:F38)</f>
        <v>420.82913295969803</v>
      </c>
      <c r="G40" s="13"/>
      <c r="H40" s="8"/>
      <c r="I40" s="53">
        <f>SUM(I23:I35)</f>
        <v>782.83458702300004</v>
      </c>
    </row>
    <row r="41" spans="1:15" x14ac:dyDescent="0.2">
      <c r="A41" s="9"/>
      <c r="B41" s="10"/>
      <c r="C41" s="35"/>
      <c r="D41" s="7"/>
      <c r="E41" s="8"/>
      <c r="F41" s="8"/>
      <c r="G41" s="12"/>
      <c r="H41" s="7"/>
      <c r="I41" s="12"/>
    </row>
    <row r="42" spans="1:15" ht="42" customHeight="1" x14ac:dyDescent="0.2">
      <c r="A42" s="159" t="s">
        <v>37</v>
      </c>
      <c r="B42" s="160"/>
      <c r="C42" s="161"/>
      <c r="D42" s="18"/>
      <c r="E42" s="19"/>
      <c r="F42" s="19"/>
      <c r="G42" s="117">
        <f>G21-F40+G43</f>
        <v>1314.6227670403018</v>
      </c>
      <c r="H42" s="18"/>
      <c r="I42" s="20"/>
    </row>
    <row r="43" spans="1:15" x14ac:dyDescent="0.2">
      <c r="A43" s="162" t="s">
        <v>38</v>
      </c>
      <c r="B43" s="163"/>
      <c r="C43" s="164"/>
      <c r="D43" s="14">
        <v>6.3</v>
      </c>
      <c r="E43" s="8">
        <v>21</v>
      </c>
      <c r="F43" s="8"/>
      <c r="G43" s="12">
        <f>+D43*E43</f>
        <v>132.29999999999998</v>
      </c>
      <c r="H43" s="7"/>
      <c r="I43" s="12"/>
      <c r="O43" s="70"/>
    </row>
    <row r="44" spans="1:15" x14ac:dyDescent="0.2">
      <c r="A44" s="52"/>
      <c r="B44" s="45"/>
      <c r="C44" s="46"/>
      <c r="D44" s="43"/>
      <c r="E44" s="41"/>
      <c r="F44" s="41"/>
      <c r="G44" s="42"/>
      <c r="H44" s="43"/>
      <c r="I44" s="42"/>
    </row>
    <row r="45" spans="1:15" ht="17" thickBot="1" x14ac:dyDescent="0.25">
      <c r="A45" s="36" t="s">
        <v>25</v>
      </c>
      <c r="B45" s="37"/>
      <c r="C45" s="38"/>
      <c r="D45" s="30">
        <f>+G42+I25+F38</f>
        <v>1426.6199484710878</v>
      </c>
      <c r="E45" s="31">
        <v>1.4E-2</v>
      </c>
      <c r="F45" s="32">
        <f>D45*E45</f>
        <v>19.97267927859523</v>
      </c>
      <c r="G45" s="33"/>
      <c r="H45" s="34"/>
      <c r="I45" s="33"/>
    </row>
    <row r="46" spans="1:15" x14ac:dyDescent="0.2">
      <c r="A46" s="2"/>
      <c r="B46" s="2"/>
      <c r="C46" s="2"/>
      <c r="D46" s="3"/>
      <c r="E46" s="3"/>
      <c r="F46" s="3"/>
      <c r="G46" s="3"/>
      <c r="H46" s="3"/>
      <c r="I46" s="3"/>
    </row>
    <row r="47" spans="1:15" ht="10" customHeight="1" x14ac:dyDescent="0.2">
      <c r="A47" s="2"/>
      <c r="B47" s="3"/>
      <c r="C47" s="2"/>
      <c r="D47" s="3"/>
      <c r="E47" s="3"/>
      <c r="F47" s="3"/>
      <c r="G47" s="3"/>
      <c r="H47" s="3"/>
      <c r="I47" s="3"/>
    </row>
    <row r="48" spans="1:15" ht="6" customHeight="1" x14ac:dyDescent="0.2">
      <c r="A48" s="2"/>
      <c r="B48" s="4"/>
      <c r="C48" s="2"/>
      <c r="D48" s="3"/>
      <c r="E48" s="3"/>
      <c r="F48" s="3"/>
      <c r="G48" s="3"/>
      <c r="H48" s="3"/>
      <c r="I48" s="3"/>
    </row>
    <row r="49" spans="1:9" ht="17" thickBot="1" x14ac:dyDescent="0.25">
      <c r="A49" s="2"/>
      <c r="B49" s="2"/>
      <c r="C49" s="2"/>
      <c r="D49" s="3"/>
      <c r="E49" s="3"/>
      <c r="F49" s="3"/>
      <c r="G49" s="3"/>
      <c r="H49" s="3"/>
      <c r="I49" s="3"/>
    </row>
    <row r="50" spans="1:9" ht="26" x14ac:dyDescent="0.3">
      <c r="A50" s="21" t="s">
        <v>39</v>
      </c>
      <c r="B50" s="22"/>
      <c r="C50" s="22"/>
      <c r="D50" s="23"/>
      <c r="E50" s="23"/>
      <c r="F50" s="23"/>
      <c r="G50" s="23"/>
      <c r="H50" s="23"/>
      <c r="I50" s="116">
        <f>G42-F45</f>
        <v>1294.6500877617066</v>
      </c>
    </row>
    <row r="51" spans="1:9" x14ac:dyDescent="0.2">
      <c r="A51" s="2"/>
      <c r="B51" s="2"/>
      <c r="C51" s="2"/>
      <c r="D51" s="3"/>
      <c r="E51" s="3"/>
      <c r="F51" s="3"/>
      <c r="G51" s="3"/>
      <c r="H51" s="3"/>
      <c r="I51" s="3"/>
    </row>
    <row r="52" spans="1:9" ht="17" thickBot="1" x14ac:dyDescent="0.25">
      <c r="A52" s="2"/>
      <c r="B52" s="2"/>
      <c r="C52" s="2"/>
      <c r="D52" s="3"/>
      <c r="E52" s="3"/>
      <c r="F52" s="3"/>
      <c r="G52" s="3"/>
      <c r="H52" s="3"/>
      <c r="I52" s="3"/>
    </row>
    <row r="53" spans="1:9" s="4" customFormat="1" ht="29" customHeight="1" x14ac:dyDescent="0.2">
      <c r="A53" s="63" t="s">
        <v>40</v>
      </c>
      <c r="B53" s="58" t="s">
        <v>42</v>
      </c>
      <c r="C53" s="59" t="s">
        <v>41</v>
      </c>
      <c r="D53" s="59" t="s">
        <v>43</v>
      </c>
      <c r="E53" s="59" t="s">
        <v>44</v>
      </c>
      <c r="F53" s="59" t="s">
        <v>45</v>
      </c>
      <c r="G53" s="60" t="s">
        <v>46</v>
      </c>
      <c r="H53" s="3"/>
      <c r="I53" s="3"/>
    </row>
    <row r="54" spans="1:9" ht="22" customHeight="1" x14ac:dyDescent="0.2">
      <c r="A54" s="61" t="s">
        <v>47</v>
      </c>
      <c r="B54" s="27">
        <f>G21</f>
        <v>1603.1518999999998</v>
      </c>
      <c r="C54" s="27">
        <f>+F40</f>
        <v>420.82913295969803</v>
      </c>
      <c r="D54" s="27">
        <f>I40</f>
        <v>782.83458702300004</v>
      </c>
      <c r="E54" s="13"/>
      <c r="F54" s="27">
        <f>D45</f>
        <v>1426.6199484710878</v>
      </c>
      <c r="G54" s="26">
        <f>D19</f>
        <v>151.66999999999999</v>
      </c>
      <c r="H54" s="3"/>
      <c r="I54" s="3"/>
    </row>
    <row r="55" spans="1:9" ht="17" thickBot="1" x14ac:dyDescent="0.25">
      <c r="A55" s="62" t="s">
        <v>48</v>
      </c>
      <c r="B55" s="28">
        <f>B54</f>
        <v>1603.1518999999998</v>
      </c>
      <c r="C55" s="28">
        <f>C54</f>
        <v>420.82913295969803</v>
      </c>
      <c r="D55" s="28">
        <f>D54</f>
        <v>782.83458702300004</v>
      </c>
      <c r="E55" s="24"/>
      <c r="F55" s="28">
        <f>F54</f>
        <v>1426.6199484710878</v>
      </c>
      <c r="G55" s="25">
        <f>G54</f>
        <v>151.66999999999999</v>
      </c>
      <c r="H55" s="3"/>
      <c r="I55" s="3"/>
    </row>
    <row r="56" spans="1:9" x14ac:dyDescent="0.2">
      <c r="A56" s="2"/>
      <c r="B56" s="2"/>
      <c r="C56" s="2"/>
      <c r="D56" s="3"/>
      <c r="E56" s="3"/>
      <c r="F56" s="3"/>
      <c r="G56" s="3"/>
      <c r="H56" s="3"/>
      <c r="I56" s="3"/>
    </row>
    <row r="57" spans="1:9" x14ac:dyDescent="0.2">
      <c r="A57" s="2"/>
      <c r="B57" s="2"/>
      <c r="C57" s="2"/>
      <c r="D57" s="3"/>
      <c r="E57" s="3"/>
      <c r="F57" s="3"/>
      <c r="G57" s="3"/>
      <c r="H57" s="3"/>
    </row>
  </sheetData>
  <mergeCells count="28">
    <mergeCell ref="I10:K10"/>
    <mergeCell ref="I4:K4"/>
    <mergeCell ref="I5:K5"/>
    <mergeCell ref="I7:K7"/>
    <mergeCell ref="I8:K8"/>
    <mergeCell ref="I9:K9"/>
    <mergeCell ref="A1:B1"/>
    <mergeCell ref="C1:D1"/>
    <mergeCell ref="A4:E4"/>
    <mergeCell ref="A6:E6"/>
    <mergeCell ref="A19:C19"/>
    <mergeCell ref="A7:E7"/>
    <mergeCell ref="A8:E9"/>
    <mergeCell ref="A11:E11"/>
    <mergeCell ref="A12:E12"/>
    <mergeCell ref="A13:E13"/>
    <mergeCell ref="D16:G17"/>
    <mergeCell ref="H16:I17"/>
    <mergeCell ref="A18:C18"/>
    <mergeCell ref="A42:C42"/>
    <mergeCell ref="A43:C43"/>
    <mergeCell ref="A21:C21"/>
    <mergeCell ref="A23:C23"/>
    <mergeCell ref="A24:C24"/>
    <mergeCell ref="A25:C25"/>
    <mergeCell ref="A35:C35"/>
    <mergeCell ref="A40:C40"/>
    <mergeCell ref="A38:C38"/>
  </mergeCells>
  <pageMargins left="0.25" right="0.25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BA60-1875-E947-8DCB-16079BD503A1}">
  <sheetPr>
    <pageSetUpPr fitToPage="1"/>
  </sheetPr>
  <dimension ref="A1:N55"/>
  <sheetViews>
    <sheetView topLeftCell="A25" workbookViewId="0">
      <selection activeCell="B36" sqref="B36:D37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0" ht="17" thickBot="1" x14ac:dyDescent="0.25">
      <c r="B1" s="177" t="s">
        <v>0</v>
      </c>
      <c r="C1" s="212"/>
      <c r="D1" s="213" t="s">
        <v>1</v>
      </c>
      <c r="E1" s="214"/>
    </row>
    <row r="2" spans="2:10" x14ac:dyDescent="0.2">
      <c r="B2" s="17" t="s">
        <v>36</v>
      </c>
      <c r="C2" s="17"/>
      <c r="D2" s="17"/>
      <c r="E2" s="17"/>
    </row>
    <row r="3" spans="2:10" s="2" customFormat="1" x14ac:dyDescent="0.2">
      <c r="E3" s="3"/>
      <c r="F3" s="3"/>
      <c r="G3" s="3"/>
      <c r="H3" s="3"/>
      <c r="I3" s="3"/>
      <c r="J3" s="3"/>
    </row>
    <row r="4" spans="2:10" ht="29" x14ac:dyDescent="0.2">
      <c r="B4" s="181" t="s">
        <v>2</v>
      </c>
      <c r="C4" s="181"/>
      <c r="D4" s="181"/>
      <c r="E4" s="181"/>
      <c r="F4" s="181"/>
      <c r="G4" s="1"/>
      <c r="H4" s="3"/>
      <c r="I4" t="s">
        <v>9</v>
      </c>
      <c r="J4"/>
    </row>
    <row r="5" spans="2:10" ht="17" thickBot="1" x14ac:dyDescent="0.25">
      <c r="B5" s="2"/>
      <c r="C5" s="2"/>
      <c r="D5" s="2"/>
      <c r="E5" s="3"/>
      <c r="F5" s="3"/>
      <c r="G5" s="3"/>
      <c r="H5" s="3"/>
      <c r="I5" t="s">
        <v>6</v>
      </c>
      <c r="J5"/>
    </row>
    <row r="6" spans="2:10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</row>
    <row r="7" spans="2:10" x14ac:dyDescent="0.2">
      <c r="B7" s="188" t="s">
        <v>6</v>
      </c>
      <c r="C7" s="189"/>
      <c r="D7" s="189"/>
      <c r="E7" s="189"/>
      <c r="F7" s="190"/>
      <c r="G7" s="3"/>
      <c r="H7" s="3"/>
      <c r="I7" t="s">
        <v>10</v>
      </c>
      <c r="J7"/>
    </row>
    <row r="8" spans="2:10" x14ac:dyDescent="0.2">
      <c r="B8" s="191" t="s">
        <v>5</v>
      </c>
      <c r="C8" s="192"/>
      <c r="D8" s="192"/>
      <c r="E8" s="192"/>
      <c r="F8" s="193"/>
      <c r="G8" s="3"/>
      <c r="H8" s="3"/>
      <c r="I8" t="s">
        <v>26</v>
      </c>
      <c r="J8"/>
    </row>
    <row r="9" spans="2:10" ht="17" thickBot="1" x14ac:dyDescent="0.25">
      <c r="B9" s="194"/>
      <c r="C9" s="195"/>
      <c r="D9" s="195"/>
      <c r="E9" s="195"/>
      <c r="F9" s="196"/>
      <c r="G9" s="3"/>
      <c r="H9" s="3"/>
      <c r="I9" t="s">
        <v>11</v>
      </c>
      <c r="J9"/>
    </row>
    <row r="10" spans="2:10" x14ac:dyDescent="0.2">
      <c r="B10" s="2"/>
      <c r="C10" s="2"/>
      <c r="D10" s="2"/>
      <c r="E10" s="3"/>
      <c r="F10" s="3"/>
      <c r="G10" s="3"/>
      <c r="H10" s="3"/>
      <c r="I10" t="s">
        <v>68</v>
      </c>
      <c r="J10"/>
    </row>
    <row r="11" spans="2:10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</row>
    <row r="12" spans="2:10" x14ac:dyDescent="0.2">
      <c r="B12" s="198" t="s">
        <v>59</v>
      </c>
      <c r="C12" s="198"/>
      <c r="D12" s="198"/>
      <c r="E12" s="198"/>
      <c r="F12" s="198"/>
      <c r="G12" s="6"/>
      <c r="H12" s="3"/>
      <c r="I12" s="3"/>
      <c r="J12" s="3"/>
    </row>
    <row r="13" spans="2:10" x14ac:dyDescent="0.2">
      <c r="B13" s="197" t="s">
        <v>60</v>
      </c>
      <c r="C13" s="197"/>
      <c r="D13" s="197"/>
      <c r="E13" s="197"/>
      <c r="F13" s="197"/>
      <c r="G13" s="3"/>
      <c r="H13" s="3"/>
      <c r="I13" s="3"/>
      <c r="J13" s="3"/>
    </row>
    <row r="14" spans="2:10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0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0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10.57</v>
      </c>
      <c r="G19" s="49"/>
      <c r="H19" s="50">
        <f>E19*F19</f>
        <v>1603.1518999999998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1603.1518999999998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1603.1518999999998</v>
      </c>
      <c r="F23" s="74"/>
      <c r="G23" s="74"/>
      <c r="H23" s="74"/>
      <c r="I23" s="80">
        <v>7.0000000000000007E-2</v>
      </c>
      <c r="J23" s="73">
        <f>E23*I23</f>
        <v>112.22063300000001</v>
      </c>
    </row>
    <row r="24" spans="2:10" customFormat="1" x14ac:dyDescent="0.2">
      <c r="B24" s="168" t="s">
        <v>29</v>
      </c>
      <c r="C24" s="169"/>
      <c r="D24" s="209"/>
      <c r="E24" s="73">
        <f>E23</f>
        <v>1603.1518999999998</v>
      </c>
      <c r="F24" s="79">
        <v>1.2449999999999999E-2</v>
      </c>
      <c r="G24" s="73">
        <f>E24*F24</f>
        <v>19.959241154999997</v>
      </c>
      <c r="H24" s="74"/>
      <c r="I24" s="74"/>
      <c r="J24" s="73">
        <f>G24</f>
        <v>19.959241154999997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ht="16" customHeight="1" x14ac:dyDescent="0.2">
      <c r="B27" s="96" t="s">
        <v>33</v>
      </c>
      <c r="C27" s="97"/>
      <c r="D27" s="98"/>
      <c r="E27" s="106">
        <f>E24</f>
        <v>1603.1518999999998</v>
      </c>
      <c r="F27" s="95"/>
      <c r="G27" s="95"/>
      <c r="H27" s="95"/>
      <c r="I27" s="108">
        <v>7.7000000000000002E-3</v>
      </c>
      <c r="J27" s="107">
        <f>+E27*I27</f>
        <v>12.344269629999999</v>
      </c>
    </row>
    <row r="28" spans="2:10" ht="16" customHeight="1" x14ac:dyDescent="0.2">
      <c r="B28" s="99" t="s">
        <v>20</v>
      </c>
      <c r="C28" s="100"/>
      <c r="D28" s="101"/>
      <c r="E28" s="95"/>
      <c r="F28" s="95"/>
      <c r="G28" s="95"/>
      <c r="H28" s="95"/>
      <c r="I28" s="95"/>
      <c r="J28" s="95"/>
    </row>
    <row r="29" spans="2:10" customFormat="1" x14ac:dyDescent="0.2">
      <c r="B29" s="39" t="s">
        <v>21</v>
      </c>
      <c r="C29" s="40"/>
      <c r="D29" s="40"/>
      <c r="E29" s="73">
        <f>+H21</f>
        <v>1603.1518999999998</v>
      </c>
      <c r="F29" s="78">
        <v>6.9000000000000006E-2</v>
      </c>
      <c r="G29" s="73">
        <f>E30*F29</f>
        <v>110.61748109999999</v>
      </c>
      <c r="H29" s="74"/>
      <c r="I29" s="75">
        <v>8.5500000000000007E-2</v>
      </c>
      <c r="J29" s="73">
        <f>E30*I29</f>
        <v>137.06948745</v>
      </c>
    </row>
    <row r="30" spans="2:10" x14ac:dyDescent="0.2">
      <c r="B30" s="39" t="s">
        <v>34</v>
      </c>
      <c r="C30" s="77"/>
      <c r="D30" s="77"/>
      <c r="E30" s="64">
        <f>E24</f>
        <v>1603.1518999999998</v>
      </c>
      <c r="F30" s="109">
        <v>4.0099999999999997E-2</v>
      </c>
      <c r="G30" s="64">
        <f>E30*F30</f>
        <v>64.286391189999989</v>
      </c>
      <c r="H30" s="65"/>
      <c r="I30" s="68">
        <v>6.0100000000000001E-2</v>
      </c>
      <c r="J30" s="64">
        <f>+E30*I30</f>
        <v>96.349429189999995</v>
      </c>
    </row>
    <row r="31" spans="2:10" x14ac:dyDescent="0.2">
      <c r="B31" s="9" t="s">
        <v>70</v>
      </c>
      <c r="C31" s="10"/>
      <c r="D31" s="10"/>
      <c r="E31" s="73">
        <f>+E30</f>
        <v>1603.1518999999998</v>
      </c>
      <c r="F31" s="67">
        <v>1.4E-3</v>
      </c>
      <c r="G31" s="64">
        <f>E31*F31</f>
        <v>2.2444126599999996</v>
      </c>
      <c r="H31" s="13"/>
      <c r="I31" s="67">
        <v>2.0999999999999999E-3</v>
      </c>
      <c r="J31" s="64">
        <f>+E31*I31</f>
        <v>3.3666189899999996</v>
      </c>
    </row>
    <row r="32" spans="2:10" x14ac:dyDescent="0.2">
      <c r="B32" s="88" t="s">
        <v>22</v>
      </c>
      <c r="C32" s="103"/>
      <c r="D32" s="103"/>
      <c r="E32" s="86">
        <f>E30</f>
        <v>1603.1518999999998</v>
      </c>
      <c r="F32" s="91"/>
      <c r="G32" s="104"/>
      <c r="H32" s="105"/>
      <c r="I32" s="91">
        <v>3.4500000000000003E-2</v>
      </c>
      <c r="J32" s="86">
        <f>+E32*I32</f>
        <v>55.308740549999996</v>
      </c>
    </row>
    <row r="33" spans="2:14" x14ac:dyDescent="0.2">
      <c r="B33" s="102" t="s">
        <v>23</v>
      </c>
      <c r="C33" s="89"/>
      <c r="D33" s="89"/>
      <c r="E33" s="86">
        <f>E32</f>
        <v>1603.1518999999998</v>
      </c>
      <c r="F33" s="87"/>
      <c r="G33" s="86"/>
      <c r="H33" s="83"/>
      <c r="I33" s="92">
        <v>4.2360000000000002E-2</v>
      </c>
      <c r="J33" s="86">
        <f>E33*I33</f>
        <v>67.909514483999999</v>
      </c>
    </row>
    <row r="34" spans="2:14" customFormat="1" x14ac:dyDescent="0.2">
      <c r="B34" s="88" t="s">
        <v>35</v>
      </c>
      <c r="C34" s="103"/>
      <c r="D34" s="103"/>
      <c r="E34" s="86">
        <f>E33</f>
        <v>1603.1518999999998</v>
      </c>
      <c r="F34" s="105"/>
      <c r="G34" s="105"/>
      <c r="H34" s="105"/>
      <c r="I34" s="92">
        <v>0.13346</v>
      </c>
      <c r="J34" s="86">
        <f>E34*I34</f>
        <v>213.95665257399997</v>
      </c>
    </row>
    <row r="35" spans="2:14" x14ac:dyDescent="0.2">
      <c r="B35" s="11"/>
      <c r="C35" s="10"/>
      <c r="D35" s="10"/>
      <c r="E35" s="27"/>
      <c r="F35" s="13"/>
      <c r="G35" s="13"/>
      <c r="H35" s="13"/>
      <c r="I35" s="66"/>
      <c r="J35" s="27"/>
    </row>
    <row r="36" spans="2:14" ht="15.75" customHeight="1" x14ac:dyDescent="0.2">
      <c r="B36" s="9" t="s">
        <v>73</v>
      </c>
      <c r="C36" s="10"/>
      <c r="D36" s="10"/>
      <c r="E36" s="64">
        <f>+H21*98.25%+J33</f>
        <v>1643.0062562339999</v>
      </c>
      <c r="F36" s="68">
        <v>6.8000000000000005E-2</v>
      </c>
      <c r="G36" s="64">
        <f>+E36*F36</f>
        <v>111.72442542391201</v>
      </c>
      <c r="H36" s="65"/>
      <c r="I36" s="79"/>
      <c r="J36" s="73"/>
      <c r="N36" s="70"/>
    </row>
    <row r="37" spans="2:14" x14ac:dyDescent="0.2">
      <c r="B37" s="174" t="s">
        <v>74</v>
      </c>
      <c r="C37" s="175"/>
      <c r="D37" s="176"/>
      <c r="E37" s="27">
        <f>+E36</f>
        <v>1643.0062562339999</v>
      </c>
      <c r="F37" s="67">
        <v>2.9000000000000001E-2</v>
      </c>
      <c r="G37" s="64">
        <f>+E37*F37</f>
        <v>47.647181430785999</v>
      </c>
      <c r="H37" s="13"/>
      <c r="I37" s="13"/>
      <c r="J37" s="13"/>
    </row>
    <row r="38" spans="2:14" x14ac:dyDescent="0.2">
      <c r="B38" s="52"/>
      <c r="C38" s="45"/>
      <c r="D38" s="45"/>
      <c r="E38" s="64"/>
      <c r="G38" s="64"/>
      <c r="H38" s="65"/>
      <c r="I38" s="65"/>
      <c r="J38" s="65"/>
    </row>
    <row r="39" spans="2:14" x14ac:dyDescent="0.2">
      <c r="B39" s="11" t="s">
        <v>24</v>
      </c>
      <c r="C39" s="110"/>
      <c r="D39" s="110"/>
      <c r="E39" s="69"/>
      <c r="F39" s="111"/>
      <c r="G39" s="69">
        <f>SUM(G23:G38)</f>
        <v>420.82913295969803</v>
      </c>
      <c r="H39" s="112"/>
      <c r="I39" s="112"/>
      <c r="J39" s="69">
        <f>SUM(J23:J34)</f>
        <v>782.83458702300004</v>
      </c>
    </row>
    <row r="40" spans="2:14" ht="13" customHeight="1" x14ac:dyDescent="0.2">
      <c r="B40" s="52"/>
      <c r="C40" s="45"/>
      <c r="D40" s="45"/>
      <c r="E40" s="65"/>
      <c r="F40" s="65"/>
      <c r="G40" s="65"/>
      <c r="H40" s="65"/>
      <c r="I40" s="65"/>
      <c r="J40" s="65"/>
    </row>
    <row r="41" spans="2:14" ht="29.25" customHeight="1" x14ac:dyDescent="0.2">
      <c r="B41" s="203" t="s">
        <v>37</v>
      </c>
      <c r="C41" s="204"/>
      <c r="D41" s="205"/>
      <c r="E41" s="105"/>
      <c r="F41" s="105"/>
      <c r="G41" s="104"/>
      <c r="H41" s="118">
        <f>H21-G39+H42</f>
        <v>1308.3227670403019</v>
      </c>
      <c r="I41" s="8"/>
      <c r="J41" s="53"/>
    </row>
    <row r="42" spans="2:14" x14ac:dyDescent="0.2">
      <c r="B42" s="9" t="s">
        <v>38</v>
      </c>
      <c r="C42" s="10"/>
      <c r="D42" s="35"/>
      <c r="E42" s="7">
        <v>6.3</v>
      </c>
      <c r="F42" s="8">
        <v>20</v>
      </c>
      <c r="G42" s="8"/>
      <c r="H42" s="12">
        <f>+E42*F42</f>
        <v>126</v>
      </c>
      <c r="I42" s="7"/>
      <c r="J42" s="12"/>
    </row>
    <row r="43" spans="2:14" ht="12.75" customHeight="1" x14ac:dyDescent="0.2">
      <c r="B43" s="159"/>
      <c r="C43" s="160"/>
      <c r="D43" s="161"/>
      <c r="E43" s="18"/>
      <c r="F43" s="19"/>
      <c r="G43" s="19"/>
      <c r="H43" s="29"/>
      <c r="I43" s="18"/>
      <c r="J43" s="20"/>
    </row>
    <row r="44" spans="2:14" x14ac:dyDescent="0.2">
      <c r="B44" s="162" t="s">
        <v>25</v>
      </c>
      <c r="C44" s="210"/>
      <c r="D44" s="211"/>
      <c r="E44" s="14">
        <f>H41+G37</f>
        <v>1355.9699484710879</v>
      </c>
      <c r="F44" s="15">
        <v>1.4E-2</v>
      </c>
      <c r="G44" s="16">
        <f>E44*F44</f>
        <v>18.983579278595233</v>
      </c>
      <c r="H44" s="12"/>
      <c r="I44" s="7"/>
      <c r="J44" s="12"/>
    </row>
    <row r="45" spans="2:14" x14ac:dyDescent="0.2">
      <c r="B45" s="2"/>
      <c r="C45" s="2"/>
      <c r="D45" s="2"/>
      <c r="E45" s="3"/>
      <c r="F45" s="3"/>
      <c r="G45" s="3"/>
      <c r="H45" s="3"/>
      <c r="I45" s="3"/>
      <c r="J45" s="3"/>
    </row>
    <row r="46" spans="2:14" ht="21" customHeight="1" x14ac:dyDescent="0.2">
      <c r="B46" s="113" t="s">
        <v>39</v>
      </c>
      <c r="C46" s="103"/>
      <c r="D46" s="103"/>
      <c r="E46" s="114"/>
      <c r="F46" s="114"/>
      <c r="G46" s="114"/>
      <c r="H46" s="114"/>
      <c r="I46" s="114"/>
      <c r="J46" s="115">
        <f>H41-G44</f>
        <v>1289.3391877617066</v>
      </c>
    </row>
    <row r="47" spans="2:14" ht="6" customHeight="1" x14ac:dyDescent="0.2">
      <c r="B47" s="2"/>
      <c r="C47" s="2"/>
      <c r="D47" s="2"/>
      <c r="E47" s="3"/>
      <c r="F47" s="3"/>
      <c r="G47" s="3"/>
      <c r="H47" s="3"/>
      <c r="I47" s="3"/>
      <c r="J47" s="3"/>
    </row>
    <row r="48" spans="2:14" x14ac:dyDescent="0.2">
      <c r="B48" s="2"/>
      <c r="C48" s="2"/>
      <c r="D48" s="2"/>
      <c r="E48" s="3"/>
      <c r="F48" s="3"/>
      <c r="G48" s="3"/>
      <c r="H48" s="3"/>
      <c r="I48" s="3"/>
      <c r="J48" s="3"/>
    </row>
    <row r="49" spans="1:10" x14ac:dyDescent="0.2">
      <c r="I49" s="3"/>
      <c r="J49" s="3"/>
    </row>
    <row r="50" spans="1:10" ht="17" thickBot="1" x14ac:dyDescent="0.25">
      <c r="I50" s="3"/>
      <c r="J50" s="3"/>
    </row>
    <row r="51" spans="1:10" s="4" customFormat="1" ht="29" customHeight="1" x14ac:dyDescent="0.2">
      <c r="A51" s="3"/>
      <c r="B51" s="63" t="s">
        <v>40</v>
      </c>
      <c r="C51" s="146" t="s">
        <v>42</v>
      </c>
      <c r="D51" s="147" t="s">
        <v>41</v>
      </c>
      <c r="E51" s="147" t="s">
        <v>41</v>
      </c>
      <c r="F51" s="148" t="s">
        <v>44</v>
      </c>
      <c r="G51" s="149" t="s">
        <v>45</v>
      </c>
      <c r="H51" s="149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1603.1518999999998</v>
      </c>
      <c r="D52" s="69">
        <f>+G39</f>
        <v>420.82913295969803</v>
      </c>
      <c r="E52" s="69">
        <f>J39</f>
        <v>782.83458702300004</v>
      </c>
      <c r="F52" s="69"/>
      <c r="G52" s="69">
        <f>E44</f>
        <v>1355.9699484710879</v>
      </c>
      <c r="H52" s="69">
        <f>E19</f>
        <v>151.66999999999999</v>
      </c>
      <c r="I52" s="3"/>
      <c r="J52" s="3"/>
    </row>
    <row r="53" spans="1:10" x14ac:dyDescent="0.2">
      <c r="B53" s="150" t="s">
        <v>48</v>
      </c>
      <c r="C53" s="69">
        <f>'BS janvier 2022 '!B55+'BS février 2022  '!C52</f>
        <v>3206.3037999999997</v>
      </c>
      <c r="D53" s="69">
        <f>'BS janvier 2022 '!C55+'BS février 2022  '!D52</f>
        <v>841.65826591939606</v>
      </c>
      <c r="E53" s="69">
        <f>'BS janvier 2022 '!D55+'BS février 2022  '!E52</f>
        <v>1565.6691740460001</v>
      </c>
      <c r="F53" s="69">
        <f>'BS janvier 2022 '!E55+'BS février 2022  '!F52</f>
        <v>0</v>
      </c>
      <c r="G53" s="69">
        <f>'BS janvier 2022 '!F55+'BS février 2022  '!G52</f>
        <v>2782.589896942176</v>
      </c>
      <c r="H53" s="69">
        <f>'BS janvier 2022 '!G55+'BS février 2022  '!H52</f>
        <v>303.33999999999997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1">
    <mergeCell ref="B43:D43"/>
    <mergeCell ref="B44:D44"/>
    <mergeCell ref="B1:C1"/>
    <mergeCell ref="D1:E1"/>
    <mergeCell ref="B4:F4"/>
    <mergeCell ref="B6:F6"/>
    <mergeCell ref="B19:D19"/>
    <mergeCell ref="B7:F7"/>
    <mergeCell ref="B8:F9"/>
    <mergeCell ref="B11:F11"/>
    <mergeCell ref="B12:F12"/>
    <mergeCell ref="B13:F13"/>
    <mergeCell ref="E16:H17"/>
    <mergeCell ref="I16:J17"/>
    <mergeCell ref="B18:D18"/>
    <mergeCell ref="B41:D41"/>
    <mergeCell ref="B21:D21"/>
    <mergeCell ref="B23:D23"/>
    <mergeCell ref="B24:D24"/>
    <mergeCell ref="B25:D25"/>
    <mergeCell ref="B37:D37"/>
  </mergeCells>
  <pageMargins left="0.25" right="0.25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1E3E3-4061-0E42-8A60-D6F02E74938E}">
  <dimension ref="A1:N55"/>
  <sheetViews>
    <sheetView topLeftCell="A24" workbookViewId="0">
      <selection activeCell="B36" sqref="B36:D37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2" ht="17" thickBot="1" x14ac:dyDescent="0.25">
      <c r="B1" s="177" t="s">
        <v>0</v>
      </c>
      <c r="C1" s="212"/>
      <c r="D1" s="213" t="s">
        <v>1</v>
      </c>
      <c r="E1" s="214"/>
    </row>
    <row r="2" spans="2:12" x14ac:dyDescent="0.2">
      <c r="B2" s="17" t="s">
        <v>36</v>
      </c>
      <c r="C2" s="17"/>
      <c r="D2" s="17"/>
      <c r="E2" s="17"/>
    </row>
    <row r="3" spans="2:12" s="2" customFormat="1" x14ac:dyDescent="0.2">
      <c r="E3" s="3"/>
      <c r="F3" s="3"/>
      <c r="G3" s="3"/>
      <c r="H3" s="3"/>
      <c r="I3" s="3"/>
      <c r="J3" s="3"/>
    </row>
    <row r="4" spans="2:12" ht="29" x14ac:dyDescent="0.2">
      <c r="B4" s="181" t="s">
        <v>2</v>
      </c>
      <c r="C4" s="181"/>
      <c r="D4" s="181"/>
      <c r="E4" s="181"/>
      <c r="F4" s="181"/>
      <c r="G4" s="1"/>
      <c r="H4" s="3"/>
      <c r="I4"/>
      <c r="J4"/>
    </row>
    <row r="5" spans="2:12" ht="17" thickBot="1" x14ac:dyDescent="0.25">
      <c r="B5" s="2"/>
      <c r="C5" s="2"/>
      <c r="D5" s="2"/>
      <c r="E5" s="3"/>
      <c r="F5" s="3"/>
      <c r="G5" s="3"/>
      <c r="H5" s="3"/>
      <c r="I5"/>
      <c r="J5"/>
      <c r="L5" t="s">
        <v>9</v>
      </c>
    </row>
    <row r="6" spans="2:12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  <c r="L6" t="s">
        <v>6</v>
      </c>
    </row>
    <row r="7" spans="2:12" x14ac:dyDescent="0.2">
      <c r="B7" s="188" t="s">
        <v>6</v>
      </c>
      <c r="C7" s="189"/>
      <c r="D7" s="189"/>
      <c r="E7" s="189"/>
      <c r="F7" s="190"/>
      <c r="G7" s="3"/>
      <c r="H7" s="3"/>
      <c r="I7"/>
      <c r="J7"/>
    </row>
    <row r="8" spans="2:12" x14ac:dyDescent="0.2">
      <c r="B8" s="191" t="s">
        <v>5</v>
      </c>
      <c r="C8" s="192"/>
      <c r="D8" s="192"/>
      <c r="E8" s="192"/>
      <c r="F8" s="193"/>
      <c r="G8" s="3"/>
      <c r="H8" s="3"/>
      <c r="I8"/>
      <c r="J8"/>
      <c r="L8" t="s">
        <v>10</v>
      </c>
    </row>
    <row r="9" spans="2:12" ht="17" thickBot="1" x14ac:dyDescent="0.25">
      <c r="B9" s="194"/>
      <c r="C9" s="195"/>
      <c r="D9" s="195"/>
      <c r="E9" s="195"/>
      <c r="F9" s="196"/>
      <c r="G9" s="3"/>
      <c r="H9" s="3"/>
      <c r="I9"/>
      <c r="J9"/>
      <c r="L9" t="s">
        <v>26</v>
      </c>
    </row>
    <row r="10" spans="2:12" x14ac:dyDescent="0.2">
      <c r="B10" s="2"/>
      <c r="C10" s="2"/>
      <c r="D10" s="2"/>
      <c r="E10" s="3"/>
      <c r="F10" s="3"/>
      <c r="G10" s="3"/>
      <c r="H10" s="3"/>
      <c r="I10"/>
      <c r="J10"/>
      <c r="L10" t="s">
        <v>11</v>
      </c>
    </row>
    <row r="11" spans="2:12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  <c r="L11" t="s">
        <v>67</v>
      </c>
    </row>
    <row r="12" spans="2:12" x14ac:dyDescent="0.2">
      <c r="B12" s="198" t="s">
        <v>57</v>
      </c>
      <c r="C12" s="198"/>
      <c r="D12" s="198"/>
      <c r="E12" s="198"/>
      <c r="F12" s="198"/>
      <c r="G12" s="6"/>
      <c r="H12" s="3"/>
      <c r="I12" s="3"/>
      <c r="J12" s="3"/>
    </row>
    <row r="13" spans="2:12" x14ac:dyDescent="0.2">
      <c r="B13" s="197" t="s">
        <v>58</v>
      </c>
      <c r="C13" s="197"/>
      <c r="D13" s="197"/>
      <c r="E13" s="197"/>
      <c r="F13" s="197"/>
      <c r="G13" s="3"/>
      <c r="H13" s="3"/>
      <c r="I13" s="3"/>
      <c r="J13" s="3"/>
    </row>
    <row r="14" spans="2:12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2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2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10.57</v>
      </c>
      <c r="G19" s="49"/>
      <c r="H19" s="50">
        <f>E19*F19</f>
        <v>1603.1518999999998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1603.1518999999998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1603.1518999999998</v>
      </c>
      <c r="F23" s="74"/>
      <c r="G23" s="74"/>
      <c r="H23" s="74"/>
      <c r="I23" s="80">
        <v>7.0000000000000007E-2</v>
      </c>
      <c r="J23" s="73">
        <f>E23*I23</f>
        <v>112.22063300000001</v>
      </c>
    </row>
    <row r="24" spans="2:10" customFormat="1" x14ac:dyDescent="0.2">
      <c r="B24" s="168" t="s">
        <v>29</v>
      </c>
      <c r="C24" s="169"/>
      <c r="D24" s="209"/>
      <c r="E24" s="73">
        <f>E23</f>
        <v>1603.1518999999998</v>
      </c>
      <c r="F24" s="79">
        <v>1.2449999999999999E-2</v>
      </c>
      <c r="G24" s="73">
        <f>E24*F24</f>
        <v>19.959241154999997</v>
      </c>
      <c r="H24" s="74"/>
      <c r="I24" s="74"/>
      <c r="J24" s="73">
        <f>G24</f>
        <v>19.959241154999997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customFormat="1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x14ac:dyDescent="0.2">
      <c r="B27" s="129" t="s">
        <v>33</v>
      </c>
      <c r="C27" s="122"/>
      <c r="D27" s="122"/>
      <c r="E27" s="106">
        <f>E24</f>
        <v>1603.1518999999998</v>
      </c>
      <c r="F27" s="95"/>
      <c r="G27" s="95"/>
      <c r="H27" s="95"/>
      <c r="I27" s="123">
        <v>7.7000000000000002E-3</v>
      </c>
      <c r="J27" s="106">
        <f>+E27*I27</f>
        <v>12.344269629999999</v>
      </c>
    </row>
    <row r="28" spans="2:10" ht="16" customHeight="1" x14ac:dyDescent="0.2">
      <c r="B28" s="96" t="s">
        <v>20</v>
      </c>
      <c r="C28" s="97"/>
      <c r="D28" s="98"/>
      <c r="E28" s="106"/>
      <c r="F28" s="95"/>
      <c r="G28" s="95"/>
      <c r="H28" s="95"/>
      <c r="I28" s="108"/>
      <c r="J28" s="107"/>
    </row>
    <row r="29" spans="2:10" ht="16" customHeight="1" x14ac:dyDescent="0.2">
      <c r="B29" s="121" t="s">
        <v>21</v>
      </c>
      <c r="C29" s="119"/>
      <c r="D29" s="120"/>
      <c r="E29" s="27">
        <f>+H21</f>
        <v>1603.1518999999998</v>
      </c>
      <c r="F29" s="67">
        <v>6.9000000000000006E-2</v>
      </c>
      <c r="G29" s="27">
        <f>E30*F29</f>
        <v>110.61748109999999</v>
      </c>
      <c r="H29" s="13"/>
      <c r="I29" s="67">
        <v>8.5500000000000007E-2</v>
      </c>
      <c r="J29" s="27">
        <f>E30*I29</f>
        <v>137.06948745</v>
      </c>
    </row>
    <row r="30" spans="2:10" customFormat="1" x14ac:dyDescent="0.2">
      <c r="B30" s="39" t="s">
        <v>34</v>
      </c>
      <c r="C30" s="40"/>
      <c r="D30" s="40"/>
      <c r="E30" s="73">
        <f>E24</f>
        <v>1603.1518999999998</v>
      </c>
      <c r="F30" s="78">
        <v>4.0099999999999997E-2</v>
      </c>
      <c r="G30" s="73">
        <f>E30*F30</f>
        <v>64.286391189999989</v>
      </c>
      <c r="H30" s="74"/>
      <c r="I30" s="75">
        <v>6.0100000000000001E-2</v>
      </c>
      <c r="J30" s="73">
        <f>+E30*I30</f>
        <v>96.349429189999995</v>
      </c>
    </row>
    <row r="31" spans="2:10" x14ac:dyDescent="0.2">
      <c r="B31" s="39" t="s">
        <v>71</v>
      </c>
      <c r="C31" s="77"/>
      <c r="D31" s="77"/>
      <c r="E31" s="27">
        <f>+E30</f>
        <v>1603.1518999999998</v>
      </c>
      <c r="F31" s="71">
        <v>1.4E-3</v>
      </c>
      <c r="G31" s="73">
        <f>E31*F31</f>
        <v>2.2444126599999996</v>
      </c>
      <c r="H31" s="13"/>
      <c r="I31" s="67">
        <v>2.0999999999999999E-3</v>
      </c>
      <c r="J31" s="73">
        <f>+E31*I31</f>
        <v>3.3666189899999996</v>
      </c>
    </row>
    <row r="32" spans="2:10" x14ac:dyDescent="0.2">
      <c r="B32" s="124" t="s">
        <v>22</v>
      </c>
      <c r="C32" s="125"/>
      <c r="D32" s="125"/>
      <c r="E32" s="106">
        <f>E30</f>
        <v>1603.1518999999998</v>
      </c>
      <c r="F32" s="127"/>
      <c r="G32" s="126"/>
      <c r="H32" s="128"/>
      <c r="I32" s="123">
        <v>3.4500000000000003E-2</v>
      </c>
      <c r="J32" s="106">
        <f>+E32*I32</f>
        <v>55.308740549999996</v>
      </c>
    </row>
    <row r="33" spans="2:14" x14ac:dyDescent="0.2">
      <c r="B33" s="88" t="s">
        <v>23</v>
      </c>
      <c r="C33" s="103"/>
      <c r="D33" s="103"/>
      <c r="E33" s="86">
        <f>E32</f>
        <v>1603.1518999999998</v>
      </c>
      <c r="F33" s="91"/>
      <c r="G33" s="104"/>
      <c r="H33" s="105"/>
      <c r="I33" s="92">
        <v>4.2360000000000002E-2</v>
      </c>
      <c r="J33" s="86">
        <f>E33*I33</f>
        <v>67.909514483999999</v>
      </c>
    </row>
    <row r="34" spans="2:14" x14ac:dyDescent="0.2">
      <c r="B34" s="88" t="s">
        <v>35</v>
      </c>
      <c r="C34" s="103"/>
      <c r="D34" s="103"/>
      <c r="E34" s="86">
        <f>E33</f>
        <v>1603.1518999999998</v>
      </c>
      <c r="F34" s="87"/>
      <c r="G34" s="86"/>
      <c r="H34" s="83"/>
      <c r="I34" s="92">
        <v>0.13346</v>
      </c>
      <c r="J34" s="86">
        <f>E34*I34</f>
        <v>213.95665257399997</v>
      </c>
    </row>
    <row r="35" spans="2:14" customFormat="1" x14ac:dyDescent="0.2">
      <c r="B35" s="76"/>
      <c r="C35" s="130"/>
      <c r="D35" s="130"/>
      <c r="E35" s="73"/>
      <c r="F35" s="111"/>
      <c r="G35" s="111"/>
      <c r="H35" s="111"/>
      <c r="I35" s="79"/>
      <c r="J35" s="73"/>
    </row>
    <row r="36" spans="2:14" x14ac:dyDescent="0.2">
      <c r="B36" s="9" t="s">
        <v>73</v>
      </c>
      <c r="C36" s="10"/>
      <c r="D36" s="10"/>
      <c r="E36" s="27">
        <f>+H21*98.25%+J33</f>
        <v>1643.0062562339999</v>
      </c>
      <c r="F36" s="67">
        <v>6.8000000000000005E-2</v>
      </c>
      <c r="G36" s="27">
        <f>E36*F36</f>
        <v>111.72442542391201</v>
      </c>
      <c r="H36" s="13"/>
      <c r="I36" s="66"/>
      <c r="J36" s="27"/>
    </row>
    <row r="37" spans="2:14" ht="15.75" customHeight="1" x14ac:dyDescent="0.2">
      <c r="B37" s="174" t="s">
        <v>74</v>
      </c>
      <c r="C37" s="175"/>
      <c r="D37" s="176"/>
      <c r="E37" s="64">
        <f>E36</f>
        <v>1643.0062562339999</v>
      </c>
      <c r="F37" s="68">
        <v>2.9000000000000001E-2</v>
      </c>
      <c r="G37" s="64">
        <f>E37*F37</f>
        <v>47.647181430785999</v>
      </c>
      <c r="H37" s="65"/>
      <c r="I37" s="79"/>
      <c r="J37" s="73"/>
      <c r="N37" s="70"/>
    </row>
    <row r="38" spans="2:14" x14ac:dyDescent="0.2">
      <c r="B38" s="9"/>
      <c r="C38" s="10"/>
      <c r="D38" s="10"/>
      <c r="E38" s="27"/>
      <c r="F38" s="67"/>
      <c r="G38" s="64"/>
      <c r="H38" s="13"/>
      <c r="I38" s="13"/>
      <c r="J38" s="13"/>
    </row>
    <row r="39" spans="2:14" x14ac:dyDescent="0.2">
      <c r="B39" s="44" t="s">
        <v>24</v>
      </c>
      <c r="C39" s="131"/>
      <c r="D39" s="131"/>
      <c r="E39" s="132"/>
      <c r="F39" s="133"/>
      <c r="G39" s="132">
        <f>SUM(G24:G38)</f>
        <v>420.82913295969803</v>
      </c>
      <c r="H39" s="134"/>
      <c r="I39" s="134"/>
      <c r="J39" s="132">
        <f>SUM(J23:J34)</f>
        <v>782.83458702300004</v>
      </c>
    </row>
    <row r="40" spans="2:14" x14ac:dyDescent="0.2">
      <c r="B40" s="139"/>
      <c r="C40" s="140"/>
      <c r="D40" s="140"/>
      <c r="E40" s="69"/>
      <c r="F40" s="111"/>
      <c r="G40" s="69"/>
      <c r="H40" s="112"/>
      <c r="I40" s="112"/>
      <c r="J40" s="69"/>
      <c r="N40">
        <v>6.8</v>
      </c>
    </row>
    <row r="41" spans="2:14" ht="33.75" customHeight="1" x14ac:dyDescent="0.2">
      <c r="B41" s="218" t="s">
        <v>37</v>
      </c>
      <c r="C41" s="219"/>
      <c r="D41" s="220"/>
      <c r="E41" s="138"/>
      <c r="F41" s="135"/>
      <c r="G41" s="135"/>
      <c r="H41" s="136">
        <f>H21-G39+H42</f>
        <v>1320.9227670403018</v>
      </c>
      <c r="I41" s="65"/>
      <c r="J41" s="65"/>
      <c r="N41">
        <v>2.9</v>
      </c>
    </row>
    <row r="42" spans="2:14" x14ac:dyDescent="0.2">
      <c r="B42" s="215" t="s">
        <v>38</v>
      </c>
      <c r="C42" s="216"/>
      <c r="D42" s="217"/>
      <c r="E42" s="83">
        <v>6.3</v>
      </c>
      <c r="F42" s="83">
        <v>22</v>
      </c>
      <c r="G42" s="86"/>
      <c r="H42" s="137">
        <f>+E42*F42</f>
        <v>138.6</v>
      </c>
      <c r="I42" s="8"/>
      <c r="J42" s="53"/>
    </row>
    <row r="43" spans="2:14" x14ac:dyDescent="0.2">
      <c r="B43" s="9"/>
      <c r="C43" s="10"/>
      <c r="D43" s="35"/>
      <c r="E43" s="7"/>
      <c r="F43" s="8"/>
      <c r="G43" s="8"/>
      <c r="H43" s="12"/>
      <c r="I43" s="7"/>
      <c r="J43" s="12"/>
    </row>
    <row r="44" spans="2:14" ht="12.75" customHeight="1" x14ac:dyDescent="0.2">
      <c r="B44" s="159" t="s">
        <v>25</v>
      </c>
      <c r="C44" s="160"/>
      <c r="D44" s="161"/>
      <c r="E44" s="141">
        <f>+H41+G37</f>
        <v>1368.5699484710879</v>
      </c>
      <c r="F44" s="142">
        <v>1.4E-2</v>
      </c>
      <c r="G44" s="143">
        <f>E44*F44</f>
        <v>19.15997927859523</v>
      </c>
      <c r="H44" s="29"/>
      <c r="I44" s="18"/>
      <c r="J44" s="20"/>
    </row>
    <row r="45" spans="2:14" x14ac:dyDescent="0.2">
      <c r="B45" s="162"/>
      <c r="C45" s="210"/>
      <c r="D45" s="211"/>
      <c r="E45" s="14"/>
      <c r="F45" s="15"/>
      <c r="G45" s="16"/>
      <c r="H45" s="12"/>
      <c r="I45" s="7"/>
      <c r="J45" s="12"/>
    </row>
    <row r="46" spans="2:14" ht="17" thickBot="1" x14ac:dyDescent="0.25">
      <c r="B46" s="2"/>
      <c r="C46" s="2"/>
      <c r="D46" s="2"/>
      <c r="E46" s="3"/>
      <c r="F46" s="3"/>
      <c r="G46" s="3"/>
      <c r="H46" s="3"/>
      <c r="I46" s="3"/>
      <c r="J46" s="3"/>
    </row>
    <row r="47" spans="2:14" ht="21" customHeight="1" thickBot="1" x14ac:dyDescent="0.25">
      <c r="B47" s="221" t="s">
        <v>39</v>
      </c>
      <c r="C47" s="222"/>
      <c r="D47" s="223"/>
      <c r="E47" s="144"/>
      <c r="F47" s="144"/>
      <c r="G47" s="144"/>
      <c r="H47" s="144"/>
      <c r="I47" s="144"/>
      <c r="J47" s="145">
        <f>H41-G44</f>
        <v>1301.7627877617065</v>
      </c>
    </row>
    <row r="48" spans="2:14" ht="6" customHeight="1" x14ac:dyDescent="0.2">
      <c r="C48" s="2"/>
      <c r="D48" s="2"/>
      <c r="E48" s="3"/>
      <c r="F48" s="3"/>
      <c r="G48" s="3"/>
      <c r="H48" s="3"/>
      <c r="I48" s="3"/>
    </row>
    <row r="49" spans="1:10" x14ac:dyDescent="0.2">
      <c r="B49" s="2"/>
      <c r="C49" s="2"/>
      <c r="D49" s="2"/>
      <c r="E49" s="3"/>
      <c r="F49" s="3"/>
      <c r="G49" s="3"/>
      <c r="H49" s="3"/>
      <c r="I49" s="3"/>
      <c r="J49" s="3"/>
    </row>
    <row r="50" spans="1:10" x14ac:dyDescent="0.2">
      <c r="I50" s="3"/>
      <c r="J50" s="3"/>
    </row>
    <row r="51" spans="1:10" s="4" customFormat="1" ht="29" customHeight="1" x14ac:dyDescent="0.2">
      <c r="A51" s="3"/>
      <c r="B51" s="105" t="s">
        <v>40</v>
      </c>
      <c r="C51" s="151" t="s">
        <v>42</v>
      </c>
      <c r="D51" s="151" t="s">
        <v>41</v>
      </c>
      <c r="E51" s="151" t="s">
        <v>43</v>
      </c>
      <c r="F51" s="151" t="s">
        <v>44</v>
      </c>
      <c r="G51" s="151" t="s">
        <v>45</v>
      </c>
      <c r="H51" s="151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1603.1518999999998</v>
      </c>
      <c r="D52" s="69">
        <f>+G39</f>
        <v>420.82913295969803</v>
      </c>
      <c r="E52" s="69">
        <f>J39</f>
        <v>782.83458702300004</v>
      </c>
      <c r="F52" s="69"/>
      <c r="G52" s="69">
        <f>E44</f>
        <v>1368.5699484710879</v>
      </c>
      <c r="H52" s="69">
        <f>E19</f>
        <v>151.66999999999999</v>
      </c>
      <c r="I52" s="3"/>
      <c r="J52" s="3"/>
    </row>
    <row r="53" spans="1:10" x14ac:dyDescent="0.2">
      <c r="B53" s="150" t="s">
        <v>72</v>
      </c>
      <c r="C53" s="69">
        <f>'BS janvier 2022 '!B55+'BS février 2022  '!C52+C52</f>
        <v>4809.4556999999995</v>
      </c>
      <c r="D53" s="69">
        <f>'BS janvier 2022 '!C55+'BS février 2022  '!D52+D52</f>
        <v>1262.4873988790941</v>
      </c>
      <c r="E53" s="69">
        <f>'BS janvier 2022 '!D55+'BS février 2022  '!E52+E52</f>
        <v>2348.5037610690001</v>
      </c>
      <c r="F53" s="69">
        <f>'BS janvier 2022 '!E55+'BS février 2022  '!F52+F52</f>
        <v>0</v>
      </c>
      <c r="G53" s="69">
        <f>'BS janvier 2022 '!F55+'BS février 2022  '!G52+G52</f>
        <v>4151.1598454132636</v>
      </c>
      <c r="H53" s="69">
        <f>'BS janvier 2022 '!G55+'BS février 2022  '!H52+H52</f>
        <v>455.01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3">
    <mergeCell ref="B44:D44"/>
    <mergeCell ref="B45:D45"/>
    <mergeCell ref="B41:D41"/>
    <mergeCell ref="B47:D47"/>
    <mergeCell ref="B1:C1"/>
    <mergeCell ref="D1:E1"/>
    <mergeCell ref="B4:F4"/>
    <mergeCell ref="B6:F6"/>
    <mergeCell ref="B19:D19"/>
    <mergeCell ref="B7:F7"/>
    <mergeCell ref="B8:F9"/>
    <mergeCell ref="B11:F11"/>
    <mergeCell ref="B12:F12"/>
    <mergeCell ref="B13:F13"/>
    <mergeCell ref="E16:H17"/>
    <mergeCell ref="I16:J17"/>
    <mergeCell ref="B18:D18"/>
    <mergeCell ref="B42:D42"/>
    <mergeCell ref="B21:D21"/>
    <mergeCell ref="B23:D23"/>
    <mergeCell ref="B24:D24"/>
    <mergeCell ref="B25:D25"/>
    <mergeCell ref="B37:D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38DE-EC50-429A-9461-D519C3006F3C}">
  <dimension ref="A1:N55"/>
  <sheetViews>
    <sheetView topLeftCell="A19" workbookViewId="0">
      <selection activeCell="B36" sqref="B36:D37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2" ht="17" thickBot="1" x14ac:dyDescent="0.25">
      <c r="B1" s="177" t="s">
        <v>0</v>
      </c>
      <c r="C1" s="212"/>
      <c r="D1" s="213" t="s">
        <v>1</v>
      </c>
      <c r="E1" s="214"/>
    </row>
    <row r="2" spans="2:12" x14ac:dyDescent="0.2">
      <c r="B2" s="17" t="s">
        <v>36</v>
      </c>
      <c r="C2" s="17"/>
      <c r="D2" s="17"/>
      <c r="E2" s="17"/>
    </row>
    <row r="3" spans="2:12" s="2" customFormat="1" x14ac:dyDescent="0.2">
      <c r="E3" s="3"/>
      <c r="F3" s="3"/>
      <c r="G3" s="3"/>
      <c r="H3" s="3"/>
      <c r="I3" s="3"/>
      <c r="J3" s="3"/>
    </row>
    <row r="4" spans="2:12" ht="29" x14ac:dyDescent="0.2">
      <c r="B4" s="181" t="s">
        <v>2</v>
      </c>
      <c r="C4" s="181"/>
      <c r="D4" s="181"/>
      <c r="E4" s="181"/>
      <c r="F4" s="181"/>
      <c r="G4" s="1"/>
      <c r="H4" s="3"/>
      <c r="I4"/>
      <c r="J4"/>
    </row>
    <row r="5" spans="2:12" ht="17" thickBot="1" x14ac:dyDescent="0.25">
      <c r="B5" s="2"/>
      <c r="C5" s="2"/>
      <c r="D5" s="2"/>
      <c r="E5" s="3"/>
      <c r="F5" s="3"/>
      <c r="G5" s="3"/>
      <c r="H5" s="3"/>
      <c r="I5"/>
      <c r="J5"/>
      <c r="L5" t="s">
        <v>9</v>
      </c>
    </row>
    <row r="6" spans="2:12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  <c r="L6" t="s">
        <v>6</v>
      </c>
    </row>
    <row r="7" spans="2:12" x14ac:dyDescent="0.2">
      <c r="B7" s="188" t="s">
        <v>6</v>
      </c>
      <c r="C7" s="189"/>
      <c r="D7" s="189"/>
      <c r="E7" s="189"/>
      <c r="F7" s="190"/>
      <c r="G7" s="3"/>
      <c r="H7" s="3"/>
      <c r="I7"/>
      <c r="J7"/>
    </row>
    <row r="8" spans="2:12" x14ac:dyDescent="0.2">
      <c r="B8" s="191" t="s">
        <v>5</v>
      </c>
      <c r="C8" s="192"/>
      <c r="D8" s="192"/>
      <c r="E8" s="192"/>
      <c r="F8" s="193"/>
      <c r="G8" s="3"/>
      <c r="H8" s="3"/>
      <c r="I8"/>
      <c r="J8"/>
      <c r="L8" t="s">
        <v>10</v>
      </c>
    </row>
    <row r="9" spans="2:12" ht="17" thickBot="1" x14ac:dyDescent="0.25">
      <c r="B9" s="194"/>
      <c r="C9" s="195"/>
      <c r="D9" s="195"/>
      <c r="E9" s="195"/>
      <c r="F9" s="196"/>
      <c r="G9" s="3"/>
      <c r="H9" s="3"/>
      <c r="I9"/>
      <c r="J9"/>
      <c r="L9" t="s">
        <v>26</v>
      </c>
    </row>
    <row r="10" spans="2:12" x14ac:dyDescent="0.2">
      <c r="B10" s="2"/>
      <c r="C10" s="2"/>
      <c r="D10" s="2"/>
      <c r="E10" s="3"/>
      <c r="F10" s="3"/>
      <c r="G10" s="3"/>
      <c r="H10" s="3"/>
      <c r="I10"/>
      <c r="J10"/>
      <c r="L10" t="s">
        <v>11</v>
      </c>
    </row>
    <row r="11" spans="2:12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  <c r="L11" t="s">
        <v>66</v>
      </c>
    </row>
    <row r="12" spans="2:12" x14ac:dyDescent="0.2">
      <c r="B12" s="198" t="s">
        <v>55</v>
      </c>
      <c r="C12" s="198"/>
      <c r="D12" s="198"/>
      <c r="E12" s="198"/>
      <c r="F12" s="198"/>
      <c r="G12" s="6"/>
      <c r="H12" s="3"/>
      <c r="I12" s="3"/>
      <c r="J12" s="3"/>
    </row>
    <row r="13" spans="2:12" x14ac:dyDescent="0.2">
      <c r="B13" s="197" t="s">
        <v>56</v>
      </c>
      <c r="C13" s="197"/>
      <c r="D13" s="197"/>
      <c r="E13" s="197"/>
      <c r="F13" s="197"/>
      <c r="G13" s="3"/>
      <c r="H13" s="3"/>
      <c r="I13" s="3"/>
      <c r="J13" s="3"/>
    </row>
    <row r="14" spans="2:12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2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2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10.57</v>
      </c>
      <c r="G19" s="49"/>
      <c r="H19" s="50">
        <f>E19*F19</f>
        <v>1603.1518999999998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1603.1518999999998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1603.1518999999998</v>
      </c>
      <c r="F23" s="74"/>
      <c r="G23" s="74"/>
      <c r="H23" s="74"/>
      <c r="I23" s="80">
        <v>7.0000000000000007E-2</v>
      </c>
      <c r="J23" s="73">
        <f>E23*I23</f>
        <v>112.22063300000001</v>
      </c>
    </row>
    <row r="24" spans="2:10" customFormat="1" x14ac:dyDescent="0.2">
      <c r="B24" s="168" t="s">
        <v>29</v>
      </c>
      <c r="C24" s="169"/>
      <c r="D24" s="209"/>
      <c r="E24" s="73">
        <f>E23</f>
        <v>1603.1518999999998</v>
      </c>
      <c r="F24" s="79">
        <v>1.2449999999999999E-2</v>
      </c>
      <c r="G24" s="73">
        <f>E24*F24</f>
        <v>19.959241154999997</v>
      </c>
      <c r="H24" s="74"/>
      <c r="I24" s="74"/>
      <c r="J24" s="73">
        <f>G24</f>
        <v>19.959241154999997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customFormat="1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x14ac:dyDescent="0.2">
      <c r="B27" s="129" t="s">
        <v>33</v>
      </c>
      <c r="C27" s="122"/>
      <c r="D27" s="122"/>
      <c r="E27" s="106">
        <f>E24</f>
        <v>1603.1518999999998</v>
      </c>
      <c r="F27" s="95"/>
      <c r="G27" s="95"/>
      <c r="H27" s="95"/>
      <c r="I27" s="123">
        <v>7.7000000000000002E-3</v>
      </c>
      <c r="J27" s="106">
        <f>+E27*I27</f>
        <v>12.344269629999999</v>
      </c>
    </row>
    <row r="28" spans="2:10" ht="16" customHeight="1" x14ac:dyDescent="0.2">
      <c r="B28" s="96" t="s">
        <v>20</v>
      </c>
      <c r="C28" s="97"/>
      <c r="D28" s="98"/>
      <c r="E28" s="106"/>
      <c r="F28" s="95"/>
      <c r="G28" s="95"/>
      <c r="H28" s="95"/>
      <c r="I28" s="108"/>
      <c r="J28" s="107"/>
    </row>
    <row r="29" spans="2:10" ht="16" customHeight="1" x14ac:dyDescent="0.2">
      <c r="B29" s="121" t="s">
        <v>21</v>
      </c>
      <c r="C29" s="119"/>
      <c r="D29" s="120"/>
      <c r="E29" s="27">
        <f>+H21</f>
        <v>1603.1518999999998</v>
      </c>
      <c r="F29" s="67">
        <v>6.9000000000000006E-2</v>
      </c>
      <c r="G29" s="27">
        <f>E30*F29</f>
        <v>110.61748109999999</v>
      </c>
      <c r="H29" s="13"/>
      <c r="I29" s="67">
        <v>8.5500000000000007E-2</v>
      </c>
      <c r="J29" s="27">
        <f>E30*I29</f>
        <v>137.06948745</v>
      </c>
    </row>
    <row r="30" spans="2:10" customFormat="1" x14ac:dyDescent="0.2">
      <c r="B30" s="39" t="s">
        <v>34</v>
      </c>
      <c r="C30" s="40"/>
      <c r="D30" s="40"/>
      <c r="E30" s="73">
        <f>E24</f>
        <v>1603.1518999999998</v>
      </c>
      <c r="F30" s="78">
        <v>4.0099999999999997E-2</v>
      </c>
      <c r="G30" s="73">
        <f>E30*F30</f>
        <v>64.286391189999989</v>
      </c>
      <c r="H30" s="74"/>
      <c r="I30" s="75">
        <v>6.0100000000000001E-2</v>
      </c>
      <c r="J30" s="73">
        <f>+E30*I30</f>
        <v>96.349429189999995</v>
      </c>
    </row>
    <row r="31" spans="2:10" x14ac:dyDescent="0.2">
      <c r="B31" s="39" t="s">
        <v>71</v>
      </c>
      <c r="C31" s="77"/>
      <c r="D31" s="77"/>
      <c r="E31" s="27">
        <f>+E30</f>
        <v>1603.1518999999998</v>
      </c>
      <c r="F31" s="71">
        <v>1.4E-3</v>
      </c>
      <c r="G31" s="73">
        <f>E31*F31</f>
        <v>2.2444126599999996</v>
      </c>
      <c r="H31" s="13"/>
      <c r="I31" s="67">
        <v>2.0999999999999999E-3</v>
      </c>
      <c r="J31" s="73">
        <f>+E31*I31</f>
        <v>3.3666189899999996</v>
      </c>
    </row>
    <row r="32" spans="2:10" x14ac:dyDescent="0.2">
      <c r="B32" s="124" t="s">
        <v>22</v>
      </c>
      <c r="C32" s="125"/>
      <c r="D32" s="125"/>
      <c r="E32" s="106">
        <f>E30</f>
        <v>1603.1518999999998</v>
      </c>
      <c r="F32" s="127"/>
      <c r="G32" s="126"/>
      <c r="H32" s="128"/>
      <c r="I32" s="123">
        <v>3.4500000000000003E-2</v>
      </c>
      <c r="J32" s="106">
        <f>+E32*I32</f>
        <v>55.308740549999996</v>
      </c>
    </row>
    <row r="33" spans="2:14" x14ac:dyDescent="0.2">
      <c r="B33" s="88" t="s">
        <v>23</v>
      </c>
      <c r="C33" s="103"/>
      <c r="D33" s="103"/>
      <c r="E33" s="86">
        <f>E32</f>
        <v>1603.1518999999998</v>
      </c>
      <c r="F33" s="91"/>
      <c r="G33" s="104"/>
      <c r="H33" s="105"/>
      <c r="I33" s="92">
        <v>4.2360000000000002E-2</v>
      </c>
      <c r="J33" s="86">
        <f>E33*I33</f>
        <v>67.909514483999999</v>
      </c>
    </row>
    <row r="34" spans="2:14" x14ac:dyDescent="0.2">
      <c r="B34" s="88" t="s">
        <v>35</v>
      </c>
      <c r="C34" s="103"/>
      <c r="D34" s="103"/>
      <c r="E34" s="86">
        <f>E33</f>
        <v>1603.1518999999998</v>
      </c>
      <c r="F34" s="87"/>
      <c r="G34" s="86"/>
      <c r="H34" s="83"/>
      <c r="I34" s="92">
        <v>0.13346</v>
      </c>
      <c r="J34" s="86">
        <f>E34*I34</f>
        <v>213.95665257399997</v>
      </c>
    </row>
    <row r="35" spans="2:14" customFormat="1" x14ac:dyDescent="0.2">
      <c r="B35" s="76"/>
      <c r="C35" s="130"/>
      <c r="D35" s="130"/>
      <c r="E35" s="73"/>
      <c r="F35" s="111"/>
      <c r="G35" s="111"/>
      <c r="H35" s="111"/>
      <c r="I35" s="79"/>
      <c r="J35" s="73"/>
    </row>
    <row r="36" spans="2:14" x14ac:dyDescent="0.2">
      <c r="B36" s="9" t="s">
        <v>73</v>
      </c>
      <c r="C36" s="10"/>
      <c r="D36" s="10"/>
      <c r="E36" s="27">
        <f>+H21*98.25%+J33</f>
        <v>1643.0062562339999</v>
      </c>
      <c r="F36" s="67">
        <v>6.8000000000000005E-2</v>
      </c>
      <c r="G36" s="27">
        <f>E36*F36</f>
        <v>111.72442542391201</v>
      </c>
      <c r="H36" s="13"/>
      <c r="I36" s="66"/>
      <c r="J36" s="27"/>
    </row>
    <row r="37" spans="2:14" ht="15.75" customHeight="1" x14ac:dyDescent="0.2">
      <c r="B37" s="174" t="s">
        <v>74</v>
      </c>
      <c r="C37" s="175"/>
      <c r="D37" s="176"/>
      <c r="E37" s="64">
        <f>E36</f>
        <v>1643.0062562339999</v>
      </c>
      <c r="F37" s="68">
        <v>2.9000000000000001E-2</v>
      </c>
      <c r="G37" s="64">
        <f>E37*F37</f>
        <v>47.647181430785999</v>
      </c>
      <c r="H37" s="65"/>
      <c r="I37" s="79"/>
      <c r="J37" s="73"/>
      <c r="N37" s="70"/>
    </row>
    <row r="38" spans="2:14" x14ac:dyDescent="0.2">
      <c r="B38" s="9"/>
      <c r="C38" s="10"/>
      <c r="D38" s="10"/>
      <c r="E38" s="27"/>
      <c r="F38" s="67"/>
      <c r="G38" s="64"/>
      <c r="H38" s="13"/>
      <c r="I38" s="13"/>
      <c r="J38" s="13"/>
    </row>
    <row r="39" spans="2:14" x14ac:dyDescent="0.2">
      <c r="B39" s="44" t="s">
        <v>24</v>
      </c>
      <c r="C39" s="131"/>
      <c r="D39" s="131"/>
      <c r="E39" s="132"/>
      <c r="F39" s="133"/>
      <c r="G39" s="132">
        <f>SUM(G23:G38)</f>
        <v>420.82913295969803</v>
      </c>
      <c r="H39" s="134"/>
      <c r="I39" s="134"/>
      <c r="J39" s="132">
        <f>SUM(J23:J34)</f>
        <v>782.83458702300004</v>
      </c>
    </row>
    <row r="40" spans="2:14" x14ac:dyDescent="0.2">
      <c r="B40" s="139"/>
      <c r="C40" s="140"/>
      <c r="D40" s="140"/>
      <c r="E40" s="69"/>
      <c r="F40" s="111"/>
      <c r="G40" s="69"/>
      <c r="H40" s="112"/>
      <c r="I40" s="112"/>
      <c r="J40" s="69"/>
    </row>
    <row r="41" spans="2:14" ht="33.75" customHeight="1" x14ac:dyDescent="0.2">
      <c r="B41" s="218" t="s">
        <v>37</v>
      </c>
      <c r="C41" s="219"/>
      <c r="D41" s="220"/>
      <c r="E41" s="138"/>
      <c r="F41" s="135"/>
      <c r="G41" s="135"/>
      <c r="H41" s="136">
        <f>H21-G39+H42</f>
        <v>1308.3227670403019</v>
      </c>
      <c r="I41" s="65"/>
      <c r="J41" s="65"/>
    </row>
    <row r="42" spans="2:14" x14ac:dyDescent="0.2">
      <c r="B42" s="215" t="s">
        <v>38</v>
      </c>
      <c r="C42" s="216"/>
      <c r="D42" s="217"/>
      <c r="E42" s="83">
        <v>6.3</v>
      </c>
      <c r="F42" s="83">
        <v>20</v>
      </c>
      <c r="G42" s="86"/>
      <c r="H42" s="137">
        <f>+E42*F42</f>
        <v>126</v>
      </c>
      <c r="I42" s="8"/>
      <c r="J42" s="53"/>
    </row>
    <row r="43" spans="2:14" x14ac:dyDescent="0.2">
      <c r="B43" s="9"/>
      <c r="C43" s="10"/>
      <c r="D43" s="35"/>
      <c r="E43" s="7"/>
      <c r="F43" s="8"/>
      <c r="G43" s="8"/>
      <c r="H43" s="12"/>
      <c r="I43" s="7"/>
      <c r="J43" s="12"/>
    </row>
    <row r="44" spans="2:14" ht="12.75" customHeight="1" x14ac:dyDescent="0.2">
      <c r="B44" s="159" t="s">
        <v>25</v>
      </c>
      <c r="C44" s="160"/>
      <c r="D44" s="161"/>
      <c r="E44" s="141">
        <f>+H41+G37</f>
        <v>1355.9699484710879</v>
      </c>
      <c r="F44" s="142">
        <v>1.4E-2</v>
      </c>
      <c r="G44" s="143">
        <f>E44*F44</f>
        <v>18.983579278595233</v>
      </c>
      <c r="H44" s="29"/>
      <c r="I44" s="18"/>
      <c r="J44" s="20"/>
    </row>
    <row r="45" spans="2:14" x14ac:dyDescent="0.2">
      <c r="B45" s="162"/>
      <c r="C45" s="210"/>
      <c r="D45" s="211"/>
      <c r="E45" s="14"/>
      <c r="F45" s="15"/>
      <c r="G45" s="16"/>
      <c r="H45" s="12"/>
      <c r="I45" s="7"/>
      <c r="J45" s="12"/>
    </row>
    <row r="46" spans="2:14" ht="17" thickBot="1" x14ac:dyDescent="0.25">
      <c r="B46" s="2"/>
      <c r="C46" s="2"/>
      <c r="D46" s="2"/>
      <c r="E46" s="3"/>
      <c r="F46" s="3"/>
      <c r="G46" s="3"/>
      <c r="H46" s="3"/>
      <c r="I46" s="3"/>
      <c r="J46" s="3"/>
    </row>
    <row r="47" spans="2:14" ht="21" customHeight="1" thickBot="1" x14ac:dyDescent="0.25">
      <c r="B47" s="221" t="s">
        <v>39</v>
      </c>
      <c r="C47" s="222"/>
      <c r="D47" s="223"/>
      <c r="E47" s="144"/>
      <c r="F47" s="144"/>
      <c r="G47" s="144"/>
      <c r="H47" s="144"/>
      <c r="I47" s="144"/>
      <c r="J47" s="145">
        <f>H41-G44</f>
        <v>1289.3391877617066</v>
      </c>
    </row>
    <row r="48" spans="2:14" ht="6" customHeight="1" x14ac:dyDescent="0.2">
      <c r="C48" s="2"/>
      <c r="D48" s="2"/>
      <c r="E48" s="3"/>
      <c r="F48" s="3"/>
      <c r="G48" s="3"/>
      <c r="H48" s="3"/>
      <c r="I48" s="3"/>
    </row>
    <row r="49" spans="1:10" x14ac:dyDescent="0.2">
      <c r="B49" s="2"/>
      <c r="C49" s="2"/>
      <c r="D49" s="2"/>
      <c r="E49" s="3"/>
      <c r="F49" s="3"/>
      <c r="G49" s="3"/>
      <c r="H49" s="3"/>
      <c r="I49" s="3"/>
      <c r="J49" s="3"/>
    </row>
    <row r="50" spans="1:10" x14ac:dyDescent="0.2">
      <c r="I50" s="3"/>
      <c r="J50" s="3"/>
    </row>
    <row r="51" spans="1:10" s="4" customFormat="1" ht="29" customHeight="1" x14ac:dyDescent="0.2">
      <c r="A51" s="3"/>
      <c r="B51" s="105" t="s">
        <v>40</v>
      </c>
      <c r="C51" s="151" t="s">
        <v>42</v>
      </c>
      <c r="D51" s="151" t="s">
        <v>41</v>
      </c>
      <c r="E51" s="151" t="s">
        <v>43</v>
      </c>
      <c r="F51" s="151" t="s">
        <v>44</v>
      </c>
      <c r="G51" s="151" t="s">
        <v>45</v>
      </c>
      <c r="H51" s="151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1603.1518999999998</v>
      </c>
      <c r="D52" s="69">
        <f>+G39</f>
        <v>420.82913295969803</v>
      </c>
      <c r="E52" s="69">
        <f>J39</f>
        <v>782.83458702300004</v>
      </c>
      <c r="F52" s="69"/>
      <c r="G52" s="69">
        <f>E44</f>
        <v>1355.9699484710879</v>
      </c>
      <c r="H52" s="69">
        <f>E19</f>
        <v>151.66999999999999</v>
      </c>
      <c r="I52" s="3"/>
      <c r="J52" s="3"/>
    </row>
    <row r="53" spans="1:10" x14ac:dyDescent="0.2">
      <c r="B53" s="150" t="s">
        <v>72</v>
      </c>
      <c r="C53" s="69">
        <f>'BS janvier 2022 '!B55+'BS février 2022  '!C52+C52+'BS mars 2022  '!C52</f>
        <v>6412.6075999999994</v>
      </c>
      <c r="D53" s="69">
        <f>'BS janvier 2022 '!C55+'BS février 2022  '!D52+D52+'BS mars 2022  '!D52</f>
        <v>1683.3165318387921</v>
      </c>
      <c r="E53" s="69">
        <f>'BS janvier 2022 '!D55+'BS février 2022  '!E52+E52+'BS mars 2022  '!E52</f>
        <v>3131.3383480920002</v>
      </c>
      <c r="F53" s="69">
        <f>'BS janvier 2022 '!E55+'BS février 2022  '!F52+F52+'BS mars 2022  '!F52</f>
        <v>0</v>
      </c>
      <c r="G53" s="69">
        <f>'BS janvier 2022 '!F55+'BS février 2022  '!G52+G52+'BS mars 2022  '!G52</f>
        <v>5507.1297938843518</v>
      </c>
      <c r="H53" s="69">
        <f>'BS janvier 2022 '!G55+'BS février 2022  '!H52+H52+'BS mars 2022  '!H52</f>
        <v>606.67999999999995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3">
    <mergeCell ref="B41:D41"/>
    <mergeCell ref="B42:D42"/>
    <mergeCell ref="B44:D44"/>
    <mergeCell ref="B45:D45"/>
    <mergeCell ref="B47:D47"/>
    <mergeCell ref="B37:D37"/>
    <mergeCell ref="B11:F11"/>
    <mergeCell ref="B12:F12"/>
    <mergeCell ref="B13:F13"/>
    <mergeCell ref="E16:H17"/>
    <mergeCell ref="B19:D19"/>
    <mergeCell ref="B21:D21"/>
    <mergeCell ref="B23:D23"/>
    <mergeCell ref="B24:D24"/>
    <mergeCell ref="B25:D25"/>
    <mergeCell ref="I16:J17"/>
    <mergeCell ref="B18:D18"/>
    <mergeCell ref="B1:C1"/>
    <mergeCell ref="D1:E1"/>
    <mergeCell ref="B4:F4"/>
    <mergeCell ref="B6:F6"/>
    <mergeCell ref="B7:F7"/>
    <mergeCell ref="B8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CA311-88E4-4776-BE42-2D595E4DC0D3}">
  <dimension ref="A1:N55"/>
  <sheetViews>
    <sheetView topLeftCell="A28" workbookViewId="0">
      <selection activeCell="B36" sqref="B36:D37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2" ht="17" thickBot="1" x14ac:dyDescent="0.25">
      <c r="B1" s="177" t="s">
        <v>0</v>
      </c>
      <c r="C1" s="212"/>
      <c r="D1" s="213" t="s">
        <v>1</v>
      </c>
      <c r="E1" s="214"/>
    </row>
    <row r="2" spans="2:12" x14ac:dyDescent="0.2">
      <c r="B2" s="17" t="s">
        <v>36</v>
      </c>
      <c r="C2" s="17"/>
      <c r="D2" s="17"/>
      <c r="E2" s="17"/>
    </row>
    <row r="3" spans="2:12" s="2" customFormat="1" x14ac:dyDescent="0.2">
      <c r="E3" s="3"/>
      <c r="F3" s="3"/>
      <c r="G3" s="3"/>
      <c r="H3" s="3"/>
      <c r="I3" s="3"/>
      <c r="J3" s="3"/>
    </row>
    <row r="4" spans="2:12" ht="29" x14ac:dyDescent="0.2">
      <c r="B4" s="181" t="s">
        <v>2</v>
      </c>
      <c r="C4" s="181"/>
      <c r="D4" s="181"/>
      <c r="E4" s="181"/>
      <c r="F4" s="181"/>
      <c r="G4" s="1"/>
      <c r="H4" s="3"/>
      <c r="I4"/>
      <c r="J4"/>
    </row>
    <row r="5" spans="2:12" ht="17" thickBot="1" x14ac:dyDescent="0.25">
      <c r="B5" s="2"/>
      <c r="C5" s="2"/>
      <c r="D5" s="2"/>
      <c r="E5" s="3"/>
      <c r="F5" s="3"/>
      <c r="G5" s="3"/>
      <c r="H5" s="3"/>
      <c r="I5"/>
      <c r="J5"/>
      <c r="L5" t="s">
        <v>9</v>
      </c>
    </row>
    <row r="6" spans="2:12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  <c r="L6" t="s">
        <v>6</v>
      </c>
    </row>
    <row r="7" spans="2:12" x14ac:dyDescent="0.2">
      <c r="B7" s="188" t="s">
        <v>6</v>
      </c>
      <c r="C7" s="189"/>
      <c r="D7" s="189"/>
      <c r="E7" s="189"/>
      <c r="F7" s="190"/>
      <c r="G7" s="3"/>
      <c r="H7" s="3"/>
      <c r="I7"/>
      <c r="J7"/>
    </row>
    <row r="8" spans="2:12" x14ac:dyDescent="0.2">
      <c r="B8" s="191" t="s">
        <v>5</v>
      </c>
      <c r="C8" s="192"/>
      <c r="D8" s="192"/>
      <c r="E8" s="192"/>
      <c r="F8" s="193"/>
      <c r="G8" s="3"/>
      <c r="H8" s="3"/>
      <c r="I8"/>
      <c r="J8"/>
      <c r="L8" t="s">
        <v>10</v>
      </c>
    </row>
    <row r="9" spans="2:12" ht="17" thickBot="1" x14ac:dyDescent="0.25">
      <c r="B9" s="194"/>
      <c r="C9" s="195"/>
      <c r="D9" s="195"/>
      <c r="E9" s="195"/>
      <c r="F9" s="196"/>
      <c r="G9" s="3"/>
      <c r="H9" s="3"/>
      <c r="I9"/>
      <c r="J9"/>
      <c r="L9" t="s">
        <v>26</v>
      </c>
    </row>
    <row r="10" spans="2:12" x14ac:dyDescent="0.2">
      <c r="B10" s="2"/>
      <c r="C10" s="2"/>
      <c r="D10" s="2"/>
      <c r="E10" s="3"/>
      <c r="F10" s="3"/>
      <c r="G10" s="3"/>
      <c r="H10" s="3"/>
      <c r="I10"/>
      <c r="J10"/>
      <c r="L10" t="s">
        <v>11</v>
      </c>
    </row>
    <row r="11" spans="2:12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  <c r="L11" t="s">
        <v>65</v>
      </c>
    </row>
    <row r="12" spans="2:12" x14ac:dyDescent="0.2">
      <c r="B12" s="198" t="s">
        <v>53</v>
      </c>
      <c r="C12" s="198"/>
      <c r="D12" s="198"/>
      <c r="E12" s="198"/>
      <c r="F12" s="198"/>
      <c r="G12" s="6"/>
      <c r="H12" s="3"/>
      <c r="I12" s="3"/>
      <c r="J12" s="3"/>
    </row>
    <row r="13" spans="2:12" x14ac:dyDescent="0.2">
      <c r="B13" s="197" t="s">
        <v>54</v>
      </c>
      <c r="C13" s="197"/>
      <c r="D13" s="197"/>
      <c r="E13" s="197"/>
      <c r="F13" s="197"/>
      <c r="G13" s="3"/>
      <c r="H13" s="3"/>
      <c r="I13" s="3"/>
      <c r="J13" s="3"/>
    </row>
    <row r="14" spans="2:12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2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2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10.85</v>
      </c>
      <c r="G19" s="49"/>
      <c r="H19" s="50">
        <f>E19*F19</f>
        <v>1645.6194999999998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1645.6194999999998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1645.6194999999998</v>
      </c>
      <c r="F23" s="74"/>
      <c r="G23" s="74"/>
      <c r="H23" s="74"/>
      <c r="I23" s="80">
        <v>7.0000000000000007E-2</v>
      </c>
      <c r="J23" s="73">
        <f>E23*I23</f>
        <v>115.193365</v>
      </c>
    </row>
    <row r="24" spans="2:10" customFormat="1" x14ac:dyDescent="0.2">
      <c r="B24" s="168" t="s">
        <v>29</v>
      </c>
      <c r="C24" s="169"/>
      <c r="D24" s="209"/>
      <c r="E24" s="73">
        <f>E23</f>
        <v>1645.6194999999998</v>
      </c>
      <c r="F24" s="79">
        <v>1.2449999999999999E-2</v>
      </c>
      <c r="G24" s="73">
        <f>E24*F24</f>
        <v>20.487962774999996</v>
      </c>
      <c r="H24" s="74"/>
      <c r="I24" s="74"/>
      <c r="J24" s="73">
        <f>G24</f>
        <v>20.487962774999996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customFormat="1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x14ac:dyDescent="0.2">
      <c r="B27" s="129" t="s">
        <v>33</v>
      </c>
      <c r="C27" s="122"/>
      <c r="D27" s="122"/>
      <c r="E27" s="106">
        <f>E24</f>
        <v>1645.6194999999998</v>
      </c>
      <c r="F27" s="95"/>
      <c r="G27" s="95"/>
      <c r="H27" s="95"/>
      <c r="I27" s="123">
        <v>7.7000000000000002E-3</v>
      </c>
      <c r="J27" s="106">
        <f>+E27*I27</f>
        <v>12.671270149999998</v>
      </c>
    </row>
    <row r="28" spans="2:10" ht="16" customHeight="1" x14ac:dyDescent="0.2">
      <c r="B28" s="96" t="s">
        <v>20</v>
      </c>
      <c r="C28" s="97"/>
      <c r="D28" s="98"/>
      <c r="E28" s="106"/>
      <c r="F28" s="95"/>
      <c r="G28" s="95"/>
      <c r="H28" s="95"/>
      <c r="I28" s="108"/>
      <c r="J28" s="107"/>
    </row>
    <row r="29" spans="2:10" ht="16" customHeight="1" x14ac:dyDescent="0.2">
      <c r="B29" s="121" t="s">
        <v>21</v>
      </c>
      <c r="C29" s="119"/>
      <c r="D29" s="120"/>
      <c r="E29" s="27">
        <f>+H21</f>
        <v>1645.6194999999998</v>
      </c>
      <c r="F29" s="67">
        <v>6.9000000000000006E-2</v>
      </c>
      <c r="G29" s="27">
        <f>E30*F29</f>
        <v>113.54774549999999</v>
      </c>
      <c r="H29" s="13"/>
      <c r="I29" s="67">
        <v>8.5500000000000007E-2</v>
      </c>
      <c r="J29" s="27">
        <f>E30*I29</f>
        <v>140.70046725</v>
      </c>
    </row>
    <row r="30" spans="2:10" customFormat="1" x14ac:dyDescent="0.2">
      <c r="B30" s="39" t="s">
        <v>34</v>
      </c>
      <c r="C30" s="40"/>
      <c r="D30" s="40"/>
      <c r="E30" s="73">
        <f>E24</f>
        <v>1645.6194999999998</v>
      </c>
      <c r="F30" s="78">
        <v>4.0099999999999997E-2</v>
      </c>
      <c r="G30" s="73">
        <f>E30*F30</f>
        <v>65.989341949999982</v>
      </c>
      <c r="H30" s="74"/>
      <c r="I30" s="75">
        <v>6.0100000000000001E-2</v>
      </c>
      <c r="J30" s="73">
        <f>+E30*I30</f>
        <v>98.901731949999984</v>
      </c>
    </row>
    <row r="31" spans="2:10" x14ac:dyDescent="0.2">
      <c r="B31" s="39" t="s">
        <v>71</v>
      </c>
      <c r="C31" s="77"/>
      <c r="D31" s="77"/>
      <c r="E31" s="27">
        <f>+E30</f>
        <v>1645.6194999999998</v>
      </c>
      <c r="F31" s="71">
        <v>1.4E-3</v>
      </c>
      <c r="G31" s="73">
        <f>E31*F31</f>
        <v>2.3038672999999998</v>
      </c>
      <c r="H31" s="13"/>
      <c r="I31" s="67">
        <v>2.0999999999999999E-3</v>
      </c>
      <c r="J31" s="73">
        <f>+E31*I31</f>
        <v>3.4558009499999995</v>
      </c>
    </row>
    <row r="32" spans="2:10" x14ac:dyDescent="0.2">
      <c r="B32" s="124" t="s">
        <v>22</v>
      </c>
      <c r="C32" s="125"/>
      <c r="D32" s="125"/>
      <c r="E32" s="106">
        <f>E30</f>
        <v>1645.6194999999998</v>
      </c>
      <c r="F32" s="127"/>
      <c r="G32" s="126"/>
      <c r="H32" s="128"/>
      <c r="I32" s="123">
        <v>3.4500000000000003E-2</v>
      </c>
      <c r="J32" s="106">
        <f>+E32*I32</f>
        <v>56.773872749999995</v>
      </c>
    </row>
    <row r="33" spans="2:14" x14ac:dyDescent="0.2">
      <c r="B33" s="88" t="s">
        <v>23</v>
      </c>
      <c r="C33" s="103"/>
      <c r="D33" s="103"/>
      <c r="E33" s="86">
        <f>E32</f>
        <v>1645.6194999999998</v>
      </c>
      <c r="F33" s="91"/>
      <c r="G33" s="104"/>
      <c r="H33" s="105"/>
      <c r="I33" s="92">
        <v>4.2360000000000002E-2</v>
      </c>
      <c r="J33" s="86">
        <f>E33*I33</f>
        <v>69.708442019999993</v>
      </c>
    </row>
    <row r="34" spans="2:14" x14ac:dyDescent="0.2">
      <c r="B34" s="88" t="s">
        <v>35</v>
      </c>
      <c r="C34" s="103"/>
      <c r="D34" s="103"/>
      <c r="E34" s="86">
        <f>E33</f>
        <v>1645.6194999999998</v>
      </c>
      <c r="F34" s="87"/>
      <c r="G34" s="86"/>
      <c r="H34" s="83"/>
      <c r="I34" s="92">
        <v>0.13346</v>
      </c>
      <c r="J34" s="86">
        <f>E34*I34</f>
        <v>219.62437846999995</v>
      </c>
    </row>
    <row r="35" spans="2:14" customFormat="1" x14ac:dyDescent="0.2">
      <c r="B35" s="76"/>
      <c r="C35" s="130"/>
      <c r="D35" s="130"/>
      <c r="E35" s="73"/>
      <c r="F35" s="111"/>
      <c r="G35" s="111"/>
      <c r="H35" s="111"/>
      <c r="I35" s="79"/>
      <c r="J35" s="73"/>
    </row>
    <row r="36" spans="2:14" x14ac:dyDescent="0.2">
      <c r="B36" s="9" t="s">
        <v>73</v>
      </c>
      <c r="C36" s="10"/>
      <c r="D36" s="10"/>
      <c r="E36" s="27">
        <f>+H21*98.25%+J33</f>
        <v>1686.5296007699997</v>
      </c>
      <c r="F36" s="67">
        <v>6.8000000000000005E-2</v>
      </c>
      <c r="G36" s="27">
        <f>E36*F36</f>
        <v>114.68401285235998</v>
      </c>
      <c r="H36" s="13"/>
      <c r="I36" s="66"/>
      <c r="J36" s="27"/>
    </row>
    <row r="37" spans="2:14" ht="15.75" customHeight="1" x14ac:dyDescent="0.2">
      <c r="B37" s="174" t="s">
        <v>74</v>
      </c>
      <c r="C37" s="175"/>
      <c r="D37" s="176"/>
      <c r="E37" s="64">
        <f>E36</f>
        <v>1686.5296007699997</v>
      </c>
      <c r="F37" s="68">
        <v>2.9000000000000001E-2</v>
      </c>
      <c r="G37" s="64">
        <f>E37*F37</f>
        <v>48.909358422329994</v>
      </c>
      <c r="H37" s="65"/>
      <c r="I37" s="79"/>
      <c r="J37" s="73"/>
      <c r="N37" s="70"/>
    </row>
    <row r="38" spans="2:14" x14ac:dyDescent="0.2">
      <c r="B38" s="9"/>
      <c r="C38" s="10"/>
      <c r="D38" s="10"/>
      <c r="E38" s="27"/>
      <c r="F38" s="67"/>
      <c r="G38" s="64"/>
      <c r="H38" s="13"/>
      <c r="I38" s="13"/>
      <c r="J38" s="13"/>
    </row>
    <row r="39" spans="2:14" x14ac:dyDescent="0.2">
      <c r="B39" s="44" t="s">
        <v>24</v>
      </c>
      <c r="C39" s="131"/>
      <c r="D39" s="131"/>
      <c r="E39" s="132"/>
      <c r="F39" s="133"/>
      <c r="G39" s="132">
        <f>SUM(G23:G38)</f>
        <v>430.27228879968993</v>
      </c>
      <c r="H39" s="134"/>
      <c r="I39" s="134"/>
      <c r="J39" s="132">
        <f>SUM(J23:J34)</f>
        <v>801.86729131499987</v>
      </c>
    </row>
    <row r="40" spans="2:14" x14ac:dyDescent="0.2">
      <c r="B40" s="139"/>
      <c r="C40" s="140"/>
      <c r="D40" s="140"/>
      <c r="E40" s="69"/>
      <c r="F40" s="111"/>
      <c r="G40" s="69"/>
      <c r="H40" s="112"/>
      <c r="I40" s="112"/>
      <c r="J40" s="69"/>
    </row>
    <row r="41" spans="2:14" ht="33.75" customHeight="1" x14ac:dyDescent="0.2">
      <c r="B41" s="218" t="s">
        <v>37</v>
      </c>
      <c r="C41" s="219"/>
      <c r="D41" s="220"/>
      <c r="E41" s="138"/>
      <c r="F41" s="135"/>
      <c r="G41" s="135"/>
      <c r="H41" s="136">
        <f>H21-G39+H42</f>
        <v>1347.6472112003098</v>
      </c>
      <c r="I41" s="65"/>
      <c r="J41" s="65"/>
    </row>
    <row r="42" spans="2:14" x14ac:dyDescent="0.2">
      <c r="B42" s="215" t="s">
        <v>38</v>
      </c>
      <c r="C42" s="216"/>
      <c r="D42" s="217"/>
      <c r="E42" s="83">
        <v>6.3</v>
      </c>
      <c r="F42" s="83">
        <v>21</v>
      </c>
      <c r="G42" s="86"/>
      <c r="H42" s="137">
        <f>+E42*F42</f>
        <v>132.29999999999998</v>
      </c>
      <c r="I42" s="8"/>
      <c r="J42" s="53"/>
    </row>
    <row r="43" spans="2:14" x14ac:dyDescent="0.2">
      <c r="B43" s="9"/>
      <c r="C43" s="10"/>
      <c r="D43" s="35"/>
      <c r="E43" s="7"/>
      <c r="F43" s="8"/>
      <c r="G43" s="8"/>
      <c r="H43" s="12"/>
      <c r="I43" s="7"/>
      <c r="J43" s="12"/>
    </row>
    <row r="44" spans="2:14" ht="12.75" customHeight="1" x14ac:dyDescent="0.2">
      <c r="B44" s="159" t="s">
        <v>25</v>
      </c>
      <c r="C44" s="160"/>
      <c r="D44" s="161"/>
      <c r="E44" s="141">
        <f>+H41+G37</f>
        <v>1396.5565696226397</v>
      </c>
      <c r="F44" s="142">
        <v>1.4E-2</v>
      </c>
      <c r="G44" s="143">
        <f>E44*F44</f>
        <v>19.551791974716956</v>
      </c>
      <c r="H44" s="29"/>
      <c r="I44" s="18"/>
      <c r="J44" s="20"/>
    </row>
    <row r="45" spans="2:14" x14ac:dyDescent="0.2">
      <c r="B45" s="162"/>
      <c r="C45" s="210"/>
      <c r="D45" s="211"/>
      <c r="E45" s="14"/>
      <c r="F45" s="15"/>
      <c r="G45" s="16"/>
      <c r="H45" s="12"/>
      <c r="I45" s="7"/>
      <c r="J45" s="12"/>
    </row>
    <row r="46" spans="2:14" ht="17" thickBot="1" x14ac:dyDescent="0.25">
      <c r="B46" s="2"/>
      <c r="C46" s="2"/>
      <c r="D46" s="2"/>
      <c r="E46" s="3"/>
      <c r="F46" s="3"/>
      <c r="G46" s="3"/>
      <c r="H46" s="3"/>
      <c r="I46" s="3"/>
      <c r="J46" s="3"/>
    </row>
    <row r="47" spans="2:14" ht="21" customHeight="1" thickBot="1" x14ac:dyDescent="0.25">
      <c r="B47" s="221" t="s">
        <v>39</v>
      </c>
      <c r="C47" s="222"/>
      <c r="D47" s="223"/>
      <c r="E47" s="144"/>
      <c r="F47" s="144"/>
      <c r="G47" s="144"/>
      <c r="H47" s="144"/>
      <c r="I47" s="144"/>
      <c r="J47" s="145">
        <f>H41-G44</f>
        <v>1328.0954192255929</v>
      </c>
    </row>
    <row r="48" spans="2:14" ht="6" customHeight="1" x14ac:dyDescent="0.2">
      <c r="C48" s="2"/>
      <c r="D48" s="2"/>
      <c r="E48" s="3"/>
      <c r="F48" s="3"/>
      <c r="G48" s="3"/>
      <c r="H48" s="3"/>
      <c r="I48" s="3"/>
    </row>
    <row r="49" spans="1:10" x14ac:dyDescent="0.2">
      <c r="B49" s="2"/>
      <c r="C49" s="2"/>
      <c r="D49" s="2"/>
      <c r="E49" s="3"/>
      <c r="F49" s="3"/>
      <c r="G49" s="3"/>
      <c r="H49" s="3"/>
      <c r="I49" s="3"/>
      <c r="J49" s="3"/>
    </row>
    <row r="50" spans="1:10" x14ac:dyDescent="0.2">
      <c r="I50" s="3"/>
      <c r="J50" s="3"/>
    </row>
    <row r="51" spans="1:10" s="4" customFormat="1" ht="29" customHeight="1" x14ac:dyDescent="0.2">
      <c r="A51" s="3"/>
      <c r="B51" s="105" t="s">
        <v>40</v>
      </c>
      <c r="C51" s="151" t="s">
        <v>42</v>
      </c>
      <c r="D51" s="151" t="s">
        <v>41</v>
      </c>
      <c r="E51" s="151" t="s">
        <v>43</v>
      </c>
      <c r="F51" s="151" t="s">
        <v>44</v>
      </c>
      <c r="G51" s="151" t="s">
        <v>45</v>
      </c>
      <c r="H51" s="151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1645.6194999999998</v>
      </c>
      <c r="D52" s="69">
        <f>+G39</f>
        <v>430.27228879968993</v>
      </c>
      <c r="E52" s="69">
        <f>J39</f>
        <v>801.86729131499987</v>
      </c>
      <c r="F52" s="69"/>
      <c r="G52" s="69">
        <f>E44</f>
        <v>1396.5565696226397</v>
      </c>
      <c r="H52" s="69">
        <f>E19</f>
        <v>151.66999999999999</v>
      </c>
      <c r="I52" s="3"/>
      <c r="J52" s="3"/>
    </row>
    <row r="53" spans="1:10" x14ac:dyDescent="0.2">
      <c r="B53" s="150" t="s">
        <v>72</v>
      </c>
      <c r="C53" s="69">
        <f>'BS janvier 2022 '!B55+'BS février 2022  '!C52+C52+'BS mars 2022  '!C52+'BS avril 2022  '!C52</f>
        <v>8058.2270999999992</v>
      </c>
      <c r="D53" s="69">
        <f>'BS janvier 2022 '!C55+'BS février 2022  '!D52+D52+'BS mars 2022  '!D52+'BS avril 2022  '!D52</f>
        <v>2113.588820638482</v>
      </c>
      <c r="E53" s="69">
        <f>'BS janvier 2022 '!D55+'BS février 2022  '!E52+E52+'BS mars 2022  '!E52+'BS avril 2022  '!E52</f>
        <v>3933.205639407</v>
      </c>
      <c r="F53" s="69">
        <f>'BS janvier 2022 '!E55+'BS février 2022  '!F52+F52+'BS mars 2022  '!F52+'BS avril 2022  '!F52</f>
        <v>0</v>
      </c>
      <c r="G53" s="69">
        <f>'BS janvier 2022 '!F55+'BS février 2022  '!G52+G52+'BS mars 2022  '!G52+'BS avril 2022  '!G52</f>
        <v>6903.6863635069913</v>
      </c>
      <c r="H53" s="69">
        <f>'BS janvier 2022 '!G55+'BS février 2022  '!H52+H52+'BS mars 2022  '!H52+'BS avril 2022  '!H52</f>
        <v>758.34999999999991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3">
    <mergeCell ref="B41:D41"/>
    <mergeCell ref="B42:D42"/>
    <mergeCell ref="B44:D44"/>
    <mergeCell ref="B45:D45"/>
    <mergeCell ref="B47:D47"/>
    <mergeCell ref="B37:D37"/>
    <mergeCell ref="B11:F11"/>
    <mergeCell ref="B12:F12"/>
    <mergeCell ref="B13:F13"/>
    <mergeCell ref="E16:H17"/>
    <mergeCell ref="B19:D19"/>
    <mergeCell ref="B21:D21"/>
    <mergeCell ref="B23:D23"/>
    <mergeCell ref="B24:D24"/>
    <mergeCell ref="B25:D25"/>
    <mergeCell ref="I16:J17"/>
    <mergeCell ref="B18:D18"/>
    <mergeCell ref="B1:C1"/>
    <mergeCell ref="D1:E1"/>
    <mergeCell ref="B4:F4"/>
    <mergeCell ref="B6:F6"/>
    <mergeCell ref="B7:F7"/>
    <mergeCell ref="B8:F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1467-E27F-4E91-B7D8-51239F500EB9}">
  <dimension ref="A1:N55"/>
  <sheetViews>
    <sheetView workbookViewId="0">
      <selection activeCell="L11" sqref="L11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2" ht="17" thickBot="1" x14ac:dyDescent="0.25">
      <c r="B1" s="177" t="s">
        <v>0</v>
      </c>
      <c r="C1" s="212"/>
      <c r="D1" s="213" t="s">
        <v>1</v>
      </c>
      <c r="E1" s="214"/>
    </row>
    <row r="2" spans="2:12" x14ac:dyDescent="0.2">
      <c r="B2" s="17" t="s">
        <v>36</v>
      </c>
      <c r="C2" s="17"/>
      <c r="D2" s="17"/>
      <c r="E2" s="17"/>
    </row>
    <row r="3" spans="2:12" s="2" customFormat="1" x14ac:dyDescent="0.2">
      <c r="E3" s="3"/>
      <c r="F3" s="3"/>
      <c r="G3" s="3"/>
      <c r="H3" s="3"/>
      <c r="I3" s="3"/>
      <c r="J3" s="3"/>
    </row>
    <row r="4" spans="2:12" ht="29" x14ac:dyDescent="0.2">
      <c r="B4" s="181" t="s">
        <v>2</v>
      </c>
      <c r="C4" s="181"/>
      <c r="D4" s="181"/>
      <c r="E4" s="181"/>
      <c r="F4" s="181"/>
      <c r="G4" s="1"/>
      <c r="H4" s="3"/>
      <c r="I4"/>
      <c r="J4"/>
    </row>
    <row r="5" spans="2:12" ht="17" thickBot="1" x14ac:dyDescent="0.25">
      <c r="B5" s="2"/>
      <c r="C5" s="2"/>
      <c r="D5" s="2"/>
      <c r="E5" s="3"/>
      <c r="F5" s="3"/>
      <c r="G5" s="3"/>
      <c r="H5" s="3"/>
      <c r="I5"/>
      <c r="J5"/>
      <c r="L5" t="s">
        <v>9</v>
      </c>
    </row>
    <row r="6" spans="2:12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  <c r="L6" t="s">
        <v>6</v>
      </c>
    </row>
    <row r="7" spans="2:12" x14ac:dyDescent="0.2">
      <c r="B7" s="188" t="s">
        <v>6</v>
      </c>
      <c r="C7" s="189"/>
      <c r="D7" s="189"/>
      <c r="E7" s="189"/>
      <c r="F7" s="190"/>
      <c r="G7" s="3"/>
      <c r="H7" s="3"/>
      <c r="I7"/>
      <c r="J7"/>
    </row>
    <row r="8" spans="2:12" x14ac:dyDescent="0.2">
      <c r="B8" s="191" t="s">
        <v>5</v>
      </c>
      <c r="C8" s="192"/>
      <c r="D8" s="192"/>
      <c r="E8" s="192"/>
      <c r="F8" s="193"/>
      <c r="G8" s="3"/>
      <c r="H8" s="3"/>
      <c r="I8"/>
      <c r="J8"/>
      <c r="L8" t="s">
        <v>10</v>
      </c>
    </row>
    <row r="9" spans="2:12" ht="17" thickBot="1" x14ac:dyDescent="0.25">
      <c r="B9" s="194"/>
      <c r="C9" s="195"/>
      <c r="D9" s="195"/>
      <c r="E9" s="195"/>
      <c r="F9" s="196"/>
      <c r="G9" s="3"/>
      <c r="H9" s="3"/>
      <c r="I9"/>
      <c r="J9"/>
      <c r="L9" t="s">
        <v>26</v>
      </c>
    </row>
    <row r="10" spans="2:12" x14ac:dyDescent="0.2">
      <c r="B10" s="2"/>
      <c r="C10" s="2"/>
      <c r="D10" s="2"/>
      <c r="E10" s="3"/>
      <c r="F10" s="3"/>
      <c r="G10" s="3"/>
      <c r="H10" s="3"/>
      <c r="I10"/>
      <c r="J10"/>
      <c r="L10" t="s">
        <v>11</v>
      </c>
    </row>
    <row r="11" spans="2:12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  <c r="L11" t="s">
        <v>64</v>
      </c>
    </row>
    <row r="12" spans="2:12" x14ac:dyDescent="0.2">
      <c r="B12" s="198" t="s">
        <v>51</v>
      </c>
      <c r="C12" s="198"/>
      <c r="D12" s="198"/>
      <c r="E12" s="198"/>
      <c r="F12" s="198"/>
      <c r="G12" s="6"/>
      <c r="H12" s="3"/>
      <c r="I12" s="3"/>
      <c r="J12" s="3"/>
    </row>
    <row r="13" spans="2:12" x14ac:dyDescent="0.2">
      <c r="B13" s="197" t="s">
        <v>52</v>
      </c>
      <c r="C13" s="197"/>
      <c r="D13" s="197"/>
      <c r="E13" s="197"/>
      <c r="F13" s="197"/>
      <c r="G13" s="3"/>
      <c r="H13" s="3"/>
      <c r="I13" s="3"/>
      <c r="J13" s="3"/>
    </row>
    <row r="14" spans="2:12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2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2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10.85</v>
      </c>
      <c r="G19" s="49"/>
      <c r="H19" s="50">
        <f>E19*F19</f>
        <v>1645.6194999999998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1645.6194999999998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1645.6194999999998</v>
      </c>
      <c r="F23" s="74"/>
      <c r="G23" s="74"/>
      <c r="H23" s="74"/>
      <c r="I23" s="80">
        <v>7.0000000000000007E-2</v>
      </c>
      <c r="J23" s="73">
        <f>E23*I23</f>
        <v>115.193365</v>
      </c>
    </row>
    <row r="24" spans="2:10" customFormat="1" x14ac:dyDescent="0.2">
      <c r="B24" s="168" t="s">
        <v>29</v>
      </c>
      <c r="C24" s="169"/>
      <c r="D24" s="209"/>
      <c r="E24" s="73">
        <f>E23</f>
        <v>1645.6194999999998</v>
      </c>
      <c r="F24" s="79">
        <v>1.2449999999999999E-2</v>
      </c>
      <c r="G24" s="73">
        <f>E24*F24</f>
        <v>20.487962774999996</v>
      </c>
      <c r="H24" s="74"/>
      <c r="I24" s="74"/>
      <c r="J24" s="73">
        <f>G24</f>
        <v>20.487962774999996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customFormat="1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x14ac:dyDescent="0.2">
      <c r="B27" s="129" t="s">
        <v>33</v>
      </c>
      <c r="C27" s="122"/>
      <c r="D27" s="122"/>
      <c r="E27" s="106">
        <f>E24</f>
        <v>1645.6194999999998</v>
      </c>
      <c r="F27" s="95"/>
      <c r="G27" s="95"/>
      <c r="H27" s="95"/>
      <c r="I27" s="123">
        <v>7.7000000000000002E-3</v>
      </c>
      <c r="J27" s="106">
        <f>+E27*I27</f>
        <v>12.671270149999998</v>
      </c>
    </row>
    <row r="28" spans="2:10" ht="16" customHeight="1" x14ac:dyDescent="0.2">
      <c r="B28" s="96" t="s">
        <v>20</v>
      </c>
      <c r="C28" s="97"/>
      <c r="D28" s="98"/>
      <c r="E28" s="106"/>
      <c r="F28" s="95"/>
      <c r="G28" s="95"/>
      <c r="H28" s="95"/>
      <c r="I28" s="108"/>
      <c r="J28" s="107"/>
    </row>
    <row r="29" spans="2:10" ht="16" customHeight="1" x14ac:dyDescent="0.2">
      <c r="B29" s="121" t="s">
        <v>21</v>
      </c>
      <c r="C29" s="119"/>
      <c r="D29" s="120"/>
      <c r="E29" s="27">
        <f>+H21</f>
        <v>1645.6194999999998</v>
      </c>
      <c r="F29" s="67">
        <v>6.9000000000000006E-2</v>
      </c>
      <c r="G29" s="27">
        <f>E30*F29</f>
        <v>113.54774549999999</v>
      </c>
      <c r="H29" s="13"/>
      <c r="I29" s="67">
        <v>8.5500000000000007E-2</v>
      </c>
      <c r="J29" s="27">
        <f>E30*I29</f>
        <v>140.70046725</v>
      </c>
    </row>
    <row r="30" spans="2:10" customFormat="1" x14ac:dyDescent="0.2">
      <c r="B30" s="39" t="s">
        <v>34</v>
      </c>
      <c r="C30" s="40"/>
      <c r="D30" s="40"/>
      <c r="E30" s="73">
        <f>E24</f>
        <v>1645.6194999999998</v>
      </c>
      <c r="F30" s="78">
        <v>4.0099999999999997E-2</v>
      </c>
      <c r="G30" s="73">
        <f>E30*F30</f>
        <v>65.989341949999982</v>
      </c>
      <c r="H30" s="74"/>
      <c r="I30" s="75">
        <v>6.0100000000000001E-2</v>
      </c>
      <c r="J30" s="73">
        <f>+E30*I30</f>
        <v>98.901731949999984</v>
      </c>
    </row>
    <row r="31" spans="2:10" x14ac:dyDescent="0.2">
      <c r="B31" s="39" t="s">
        <v>71</v>
      </c>
      <c r="C31" s="77"/>
      <c r="D31" s="77"/>
      <c r="E31" s="27">
        <f>+E30</f>
        <v>1645.6194999999998</v>
      </c>
      <c r="F31" s="71">
        <v>1.4E-3</v>
      </c>
      <c r="G31" s="73">
        <f>E31*F31</f>
        <v>2.3038672999999998</v>
      </c>
      <c r="H31" s="13"/>
      <c r="I31" s="67">
        <v>2.0999999999999999E-3</v>
      </c>
      <c r="J31" s="73">
        <f>+E31*I31</f>
        <v>3.4558009499999995</v>
      </c>
    </row>
    <row r="32" spans="2:10" x14ac:dyDescent="0.2">
      <c r="B32" s="124" t="s">
        <v>22</v>
      </c>
      <c r="C32" s="125"/>
      <c r="D32" s="125"/>
      <c r="E32" s="106">
        <f>E30</f>
        <v>1645.6194999999998</v>
      </c>
      <c r="F32" s="127"/>
      <c r="G32" s="126"/>
      <c r="H32" s="128"/>
      <c r="I32" s="123">
        <v>3.4500000000000003E-2</v>
      </c>
      <c r="J32" s="106">
        <f>+E32*I32</f>
        <v>56.773872749999995</v>
      </c>
    </row>
    <row r="33" spans="2:14" x14ac:dyDescent="0.2">
      <c r="B33" s="88" t="s">
        <v>23</v>
      </c>
      <c r="C33" s="103"/>
      <c r="D33" s="103"/>
      <c r="E33" s="86">
        <f>E32</f>
        <v>1645.6194999999998</v>
      </c>
      <c r="F33" s="91"/>
      <c r="G33" s="104"/>
      <c r="H33" s="105"/>
      <c r="I33" s="92">
        <v>4.2360000000000002E-2</v>
      </c>
      <c r="J33" s="86">
        <f>E33*I33</f>
        <v>69.708442019999993</v>
      </c>
    </row>
    <row r="34" spans="2:14" x14ac:dyDescent="0.2">
      <c r="B34" s="88" t="s">
        <v>35</v>
      </c>
      <c r="C34" s="103"/>
      <c r="D34" s="103"/>
      <c r="E34" s="86">
        <f>E33</f>
        <v>1645.6194999999998</v>
      </c>
      <c r="F34" s="87"/>
      <c r="G34" s="86"/>
      <c r="H34" s="83"/>
      <c r="I34" s="92">
        <v>0.13346</v>
      </c>
      <c r="J34" s="86">
        <f>E34*I34</f>
        <v>219.62437846999995</v>
      </c>
    </row>
    <row r="35" spans="2:14" customFormat="1" x14ac:dyDescent="0.2">
      <c r="B35" s="76"/>
      <c r="C35" s="130"/>
      <c r="D35" s="130"/>
      <c r="E35" s="73"/>
      <c r="F35" s="111"/>
      <c r="G35" s="111"/>
      <c r="H35" s="111"/>
      <c r="I35" s="79"/>
      <c r="J35" s="73"/>
    </row>
    <row r="36" spans="2:14" x14ac:dyDescent="0.2">
      <c r="B36" s="9" t="s">
        <v>73</v>
      </c>
      <c r="C36" s="10"/>
      <c r="D36" s="10"/>
      <c r="E36" s="27">
        <f>+H21*98.25%+J33</f>
        <v>1686.5296007699997</v>
      </c>
      <c r="F36" s="67">
        <v>6.8000000000000005E-2</v>
      </c>
      <c r="G36" s="27">
        <f>E36*F36</f>
        <v>114.68401285235998</v>
      </c>
      <c r="H36" s="13"/>
      <c r="I36" s="66"/>
      <c r="J36" s="27"/>
    </row>
    <row r="37" spans="2:14" ht="15.75" customHeight="1" x14ac:dyDescent="0.2">
      <c r="B37" s="174" t="s">
        <v>74</v>
      </c>
      <c r="C37" s="175"/>
      <c r="D37" s="176"/>
      <c r="E37" s="64">
        <f>E36</f>
        <v>1686.5296007699997</v>
      </c>
      <c r="F37" s="68">
        <v>2.9000000000000001E-2</v>
      </c>
      <c r="G37" s="64">
        <f>E37*F37</f>
        <v>48.909358422329994</v>
      </c>
      <c r="H37" s="65"/>
      <c r="I37" s="79"/>
      <c r="J37" s="73"/>
      <c r="N37" s="70"/>
    </row>
    <row r="38" spans="2:14" x14ac:dyDescent="0.2">
      <c r="B38" s="9"/>
      <c r="C38" s="10"/>
      <c r="D38" s="10"/>
      <c r="E38" s="27"/>
      <c r="F38" s="67"/>
      <c r="G38" s="64"/>
      <c r="H38" s="13"/>
      <c r="I38" s="13"/>
      <c r="J38" s="13"/>
    </row>
    <row r="39" spans="2:14" x14ac:dyDescent="0.2">
      <c r="B39" s="44" t="s">
        <v>24</v>
      </c>
      <c r="C39" s="131"/>
      <c r="D39" s="131"/>
      <c r="E39" s="132"/>
      <c r="F39" s="133"/>
      <c r="G39" s="132">
        <f>SUM(G23:G38)</f>
        <v>430.27228879968993</v>
      </c>
      <c r="H39" s="134"/>
      <c r="I39" s="134"/>
      <c r="J39" s="132">
        <f>SUM(J23:J34)</f>
        <v>801.86729131499987</v>
      </c>
    </row>
    <row r="40" spans="2:14" x14ac:dyDescent="0.2">
      <c r="B40" s="139"/>
      <c r="C40" s="140"/>
      <c r="D40" s="140"/>
      <c r="E40" s="69"/>
      <c r="F40" s="111"/>
      <c r="G40" s="69"/>
      <c r="H40" s="112"/>
      <c r="I40" s="112"/>
      <c r="J40" s="69"/>
    </row>
    <row r="41" spans="2:14" ht="33.75" customHeight="1" x14ac:dyDescent="0.2">
      <c r="B41" s="218" t="s">
        <v>37</v>
      </c>
      <c r="C41" s="219"/>
      <c r="D41" s="220"/>
      <c r="E41" s="138"/>
      <c r="F41" s="135"/>
      <c r="G41" s="135"/>
      <c r="H41" s="136">
        <f>H21-G39+H42</f>
        <v>1353.9472112003098</v>
      </c>
      <c r="I41" s="65"/>
      <c r="J41" s="65"/>
    </row>
    <row r="42" spans="2:14" x14ac:dyDescent="0.2">
      <c r="B42" s="215" t="s">
        <v>38</v>
      </c>
      <c r="C42" s="216"/>
      <c r="D42" s="217"/>
      <c r="E42" s="83">
        <v>6.3</v>
      </c>
      <c r="F42" s="83">
        <v>22</v>
      </c>
      <c r="G42" s="86"/>
      <c r="H42" s="137">
        <f>+E42*F42</f>
        <v>138.6</v>
      </c>
      <c r="I42" s="8"/>
      <c r="J42" s="53"/>
    </row>
    <row r="43" spans="2:14" x14ac:dyDescent="0.2">
      <c r="B43" s="9"/>
      <c r="C43" s="10"/>
      <c r="D43" s="35"/>
      <c r="E43" s="7"/>
      <c r="F43" s="8"/>
      <c r="G43" s="8"/>
      <c r="H43" s="12"/>
      <c r="I43" s="7"/>
      <c r="J43" s="12"/>
    </row>
    <row r="44" spans="2:14" ht="12.75" customHeight="1" x14ac:dyDescent="0.2">
      <c r="B44" s="159" t="s">
        <v>25</v>
      </c>
      <c r="C44" s="160"/>
      <c r="D44" s="161"/>
      <c r="E44" s="141">
        <f>+H41+G37</f>
        <v>1402.8565696226397</v>
      </c>
      <c r="F44" s="142">
        <v>1.4E-2</v>
      </c>
      <c r="G44" s="143">
        <f>E44*F44</f>
        <v>19.639991974716956</v>
      </c>
      <c r="H44" s="29"/>
      <c r="I44" s="18"/>
      <c r="J44" s="20"/>
    </row>
    <row r="45" spans="2:14" x14ac:dyDescent="0.2">
      <c r="B45" s="162"/>
      <c r="C45" s="210"/>
      <c r="D45" s="211"/>
      <c r="E45" s="14"/>
      <c r="F45" s="15"/>
      <c r="G45" s="16"/>
      <c r="H45" s="12"/>
      <c r="I45" s="7"/>
      <c r="J45" s="12"/>
    </row>
    <row r="46" spans="2:14" ht="17" thickBot="1" x14ac:dyDescent="0.25">
      <c r="B46" s="2"/>
      <c r="C46" s="2"/>
      <c r="D46" s="2"/>
      <c r="E46" s="3"/>
      <c r="F46" s="3"/>
      <c r="G46" s="3"/>
      <c r="H46" s="3"/>
      <c r="I46" s="3"/>
      <c r="J46" s="3"/>
    </row>
    <row r="47" spans="2:14" ht="21" customHeight="1" thickBot="1" x14ac:dyDescent="0.25">
      <c r="B47" s="221" t="s">
        <v>39</v>
      </c>
      <c r="C47" s="222"/>
      <c r="D47" s="223"/>
      <c r="E47" s="144"/>
      <c r="F47" s="144"/>
      <c r="G47" s="144"/>
      <c r="H47" s="144"/>
      <c r="I47" s="144"/>
      <c r="J47" s="145">
        <f>H41-G44</f>
        <v>1334.3072192255929</v>
      </c>
    </row>
    <row r="48" spans="2:14" ht="6" customHeight="1" x14ac:dyDescent="0.2">
      <c r="C48" s="2"/>
      <c r="D48" s="2"/>
      <c r="E48" s="3"/>
      <c r="F48" s="3"/>
      <c r="G48" s="3"/>
      <c r="H48" s="3"/>
      <c r="I48" s="3"/>
    </row>
    <row r="49" spans="1:10" x14ac:dyDescent="0.2">
      <c r="B49" s="2"/>
      <c r="C49" s="2"/>
      <c r="D49" s="2"/>
      <c r="E49" s="3"/>
      <c r="F49" s="3"/>
      <c r="G49" s="3"/>
      <c r="H49" s="3"/>
      <c r="I49" s="3"/>
      <c r="J49" s="3"/>
    </row>
    <row r="50" spans="1:10" x14ac:dyDescent="0.2">
      <c r="I50" s="3"/>
      <c r="J50" s="3"/>
    </row>
    <row r="51" spans="1:10" s="4" customFormat="1" ht="29" customHeight="1" x14ac:dyDescent="0.2">
      <c r="A51" s="3"/>
      <c r="B51" s="105" t="s">
        <v>40</v>
      </c>
      <c r="C51" s="151" t="s">
        <v>42</v>
      </c>
      <c r="D51" s="151" t="s">
        <v>41</v>
      </c>
      <c r="E51" s="151" t="s">
        <v>43</v>
      </c>
      <c r="F51" s="151" t="s">
        <v>44</v>
      </c>
      <c r="G51" s="151" t="s">
        <v>45</v>
      </c>
      <c r="H51" s="151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1645.6194999999998</v>
      </c>
      <c r="D52" s="69">
        <f>+G39</f>
        <v>430.27228879968993</v>
      </c>
      <c r="E52" s="69">
        <f>J39</f>
        <v>801.86729131499987</v>
      </c>
      <c r="F52" s="69"/>
      <c r="G52" s="69">
        <f>E44</f>
        <v>1402.8565696226397</v>
      </c>
      <c r="H52" s="69">
        <f>E19</f>
        <v>151.66999999999999</v>
      </c>
      <c r="I52" s="3"/>
      <c r="J52" s="3"/>
    </row>
    <row r="53" spans="1:10" x14ac:dyDescent="0.2">
      <c r="B53" s="150" t="s">
        <v>72</v>
      </c>
      <c r="C53" s="69">
        <f>'BS janvier 2022 '!B55+'BS février 2022  '!C52+C52+'BS mars 2022  '!C52+'BS avril 2022  '!C52+'BS mai 2022'!C52</f>
        <v>9703.8465999999989</v>
      </c>
      <c r="D53" s="69">
        <f>'BS janvier 2022 '!C55+'BS février 2022  '!D52+D52+'BS mars 2022  '!D52+'BS avril 2022  '!D52+'BS mai 2022'!D52</f>
        <v>2543.8611094381722</v>
      </c>
      <c r="E53" s="69">
        <f>'BS janvier 2022 '!D55+'BS février 2022  '!E52+E52+'BS mars 2022  '!E52+'BS avril 2022  '!E52+'BS mai 2022'!E52</f>
        <v>4735.0729307219999</v>
      </c>
      <c r="F53" s="69">
        <f>'BS janvier 2022 '!E55+'BS février 2022  '!F52+F52+'BS mars 2022  '!F52+'BS avril 2022  '!F52+'BS mai 2022'!F52</f>
        <v>0</v>
      </c>
      <c r="G53" s="69">
        <f>'BS janvier 2022 '!F55+'BS février 2022  '!G52+G52+'BS mars 2022  '!G52+'BS avril 2022  '!G52+'BS mai 2022'!G52</f>
        <v>8306.5429331296309</v>
      </c>
      <c r="H53" s="69">
        <f>'BS janvier 2022 '!G55+'BS février 2022  '!H52+H52+'BS mars 2022  '!H52+'BS avril 2022  '!H52+'BS mai 2022'!H52</f>
        <v>910.01999999999987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3">
    <mergeCell ref="B41:D41"/>
    <mergeCell ref="B42:D42"/>
    <mergeCell ref="B44:D44"/>
    <mergeCell ref="B45:D45"/>
    <mergeCell ref="B47:D47"/>
    <mergeCell ref="B37:D37"/>
    <mergeCell ref="B11:F11"/>
    <mergeCell ref="B12:F12"/>
    <mergeCell ref="B13:F13"/>
    <mergeCell ref="E16:H17"/>
    <mergeCell ref="B19:D19"/>
    <mergeCell ref="B21:D21"/>
    <mergeCell ref="B23:D23"/>
    <mergeCell ref="B24:D24"/>
    <mergeCell ref="B25:D25"/>
    <mergeCell ref="I16:J17"/>
    <mergeCell ref="B18:D18"/>
    <mergeCell ref="B1:C1"/>
    <mergeCell ref="D1:E1"/>
    <mergeCell ref="B4:F4"/>
    <mergeCell ref="B6:F6"/>
    <mergeCell ref="B7:F7"/>
    <mergeCell ref="B8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5F2C-503F-4F80-851D-0D75EFD3912E}">
  <dimension ref="A1:N55"/>
  <sheetViews>
    <sheetView topLeftCell="A19" workbookViewId="0">
      <selection activeCell="G20" sqref="G20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2" ht="17" thickBot="1" x14ac:dyDescent="0.25">
      <c r="B1" s="177" t="s">
        <v>0</v>
      </c>
      <c r="C1" s="212"/>
      <c r="D1" s="213" t="s">
        <v>1</v>
      </c>
      <c r="E1" s="214"/>
    </row>
    <row r="2" spans="2:12" x14ac:dyDescent="0.2">
      <c r="B2" s="17" t="s">
        <v>36</v>
      </c>
      <c r="C2" s="17"/>
      <c r="D2" s="17"/>
      <c r="E2" s="17"/>
    </row>
    <row r="3" spans="2:12" s="2" customFormat="1" x14ac:dyDescent="0.2">
      <c r="E3" s="3"/>
      <c r="F3" s="3"/>
      <c r="G3" s="3"/>
      <c r="H3" s="3"/>
      <c r="I3" s="3"/>
      <c r="J3" s="3"/>
    </row>
    <row r="4" spans="2:12" ht="29" x14ac:dyDescent="0.2">
      <c r="B4" s="181" t="s">
        <v>2</v>
      </c>
      <c r="C4" s="181"/>
      <c r="D4" s="181"/>
      <c r="E4" s="181"/>
      <c r="F4" s="181"/>
      <c r="G4" s="1"/>
      <c r="H4" s="3"/>
      <c r="I4"/>
      <c r="J4"/>
    </row>
    <row r="5" spans="2:12" ht="17" thickBot="1" x14ac:dyDescent="0.25">
      <c r="B5" s="2"/>
      <c r="C5" s="2"/>
      <c r="D5" s="2"/>
      <c r="E5" s="3"/>
      <c r="F5" s="3"/>
      <c r="G5" s="3"/>
      <c r="H5" s="3"/>
      <c r="I5"/>
      <c r="J5"/>
      <c r="L5" t="s">
        <v>9</v>
      </c>
    </row>
    <row r="6" spans="2:12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  <c r="L6" t="s">
        <v>6</v>
      </c>
    </row>
    <row r="7" spans="2:12" x14ac:dyDescent="0.2">
      <c r="B7" s="188" t="s">
        <v>6</v>
      </c>
      <c r="C7" s="189"/>
      <c r="D7" s="189"/>
      <c r="E7" s="189"/>
      <c r="F7" s="190"/>
      <c r="G7" s="3"/>
      <c r="H7" s="3"/>
      <c r="I7"/>
      <c r="J7"/>
    </row>
    <row r="8" spans="2:12" x14ac:dyDescent="0.2">
      <c r="B8" s="191" t="s">
        <v>5</v>
      </c>
      <c r="C8" s="192"/>
      <c r="D8" s="192"/>
      <c r="E8" s="192"/>
      <c r="F8" s="193"/>
      <c r="G8" s="3"/>
      <c r="H8" s="3"/>
      <c r="I8"/>
      <c r="J8"/>
      <c r="L8" t="s">
        <v>10</v>
      </c>
    </row>
    <row r="9" spans="2:12" ht="17" thickBot="1" x14ac:dyDescent="0.25">
      <c r="B9" s="194"/>
      <c r="C9" s="195"/>
      <c r="D9" s="195"/>
      <c r="E9" s="195"/>
      <c r="F9" s="196"/>
      <c r="G9" s="3"/>
      <c r="H9" s="3"/>
      <c r="I9"/>
      <c r="J9"/>
      <c r="L9" t="s">
        <v>26</v>
      </c>
    </row>
    <row r="10" spans="2:12" x14ac:dyDescent="0.2">
      <c r="B10" s="2"/>
      <c r="C10" s="2"/>
      <c r="D10" s="2"/>
      <c r="E10" s="3"/>
      <c r="F10" s="3"/>
      <c r="G10" s="3"/>
      <c r="H10" s="3"/>
      <c r="I10"/>
      <c r="J10"/>
      <c r="L10" t="s">
        <v>11</v>
      </c>
    </row>
    <row r="11" spans="2:12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  <c r="L11" t="s">
        <v>63</v>
      </c>
    </row>
    <row r="12" spans="2:12" x14ac:dyDescent="0.2">
      <c r="B12" s="198" t="s">
        <v>49</v>
      </c>
      <c r="C12" s="198"/>
      <c r="D12" s="198"/>
      <c r="E12" s="198"/>
      <c r="F12" s="198"/>
      <c r="G12" s="6"/>
      <c r="H12" s="3"/>
      <c r="I12" s="3"/>
      <c r="J12" s="3"/>
    </row>
    <row r="13" spans="2:12" x14ac:dyDescent="0.2">
      <c r="B13" s="197" t="s">
        <v>50</v>
      </c>
      <c r="C13" s="197"/>
      <c r="D13" s="197"/>
      <c r="E13" s="197"/>
      <c r="F13" s="197"/>
      <c r="G13" s="3"/>
      <c r="H13" s="3"/>
      <c r="I13" s="3"/>
      <c r="J13" s="3"/>
    </row>
    <row r="14" spans="2:12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2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2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10.85</v>
      </c>
      <c r="G19" s="49"/>
      <c r="H19" s="50">
        <f>E19*F19</f>
        <v>1645.6194999999998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1645.6194999999998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1645.6194999999998</v>
      </c>
      <c r="F23" s="74"/>
      <c r="G23" s="74"/>
      <c r="H23" s="74"/>
      <c r="I23" s="80">
        <v>7.0000000000000007E-2</v>
      </c>
      <c r="J23" s="73">
        <f>E23*I23</f>
        <v>115.193365</v>
      </c>
    </row>
    <row r="24" spans="2:10" customFormat="1" x14ac:dyDescent="0.2">
      <c r="B24" s="168" t="s">
        <v>29</v>
      </c>
      <c r="C24" s="169"/>
      <c r="D24" s="209"/>
      <c r="E24" s="73">
        <f>E23</f>
        <v>1645.6194999999998</v>
      </c>
      <c r="F24" s="79">
        <v>1.2449999999999999E-2</v>
      </c>
      <c r="G24" s="73">
        <f>E24*F24</f>
        <v>20.487962774999996</v>
      </c>
      <c r="H24" s="74"/>
      <c r="I24" s="74"/>
      <c r="J24" s="73">
        <f>G24</f>
        <v>20.487962774999996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customFormat="1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x14ac:dyDescent="0.2">
      <c r="B27" s="129" t="s">
        <v>33</v>
      </c>
      <c r="C27" s="122"/>
      <c r="D27" s="122"/>
      <c r="E27" s="106">
        <f>E24</f>
        <v>1645.6194999999998</v>
      </c>
      <c r="F27" s="95"/>
      <c r="G27" s="95"/>
      <c r="H27" s="95"/>
      <c r="I27" s="123">
        <v>7.7000000000000002E-3</v>
      </c>
      <c r="J27" s="106">
        <f>+E27*I27</f>
        <v>12.671270149999998</v>
      </c>
    </row>
    <row r="28" spans="2:10" ht="16" customHeight="1" x14ac:dyDescent="0.2">
      <c r="B28" s="96" t="s">
        <v>20</v>
      </c>
      <c r="C28" s="97"/>
      <c r="D28" s="98"/>
      <c r="E28" s="106"/>
      <c r="F28" s="95"/>
      <c r="G28" s="95"/>
      <c r="H28" s="95"/>
      <c r="I28" s="108"/>
      <c r="J28" s="107"/>
    </row>
    <row r="29" spans="2:10" ht="16" customHeight="1" x14ac:dyDescent="0.2">
      <c r="B29" s="121" t="s">
        <v>21</v>
      </c>
      <c r="C29" s="119"/>
      <c r="D29" s="120"/>
      <c r="E29" s="27">
        <f>+H21</f>
        <v>1645.6194999999998</v>
      </c>
      <c r="F29" s="67">
        <v>6.9000000000000006E-2</v>
      </c>
      <c r="G29" s="27">
        <f>E30*F29</f>
        <v>113.54774549999999</v>
      </c>
      <c r="H29" s="13"/>
      <c r="I29" s="67">
        <v>8.5500000000000007E-2</v>
      </c>
      <c r="J29" s="27">
        <f>E30*I29</f>
        <v>140.70046725</v>
      </c>
    </row>
    <row r="30" spans="2:10" customFormat="1" x14ac:dyDescent="0.2">
      <c r="B30" s="39" t="s">
        <v>34</v>
      </c>
      <c r="C30" s="40"/>
      <c r="D30" s="40"/>
      <c r="E30" s="73">
        <f>E24</f>
        <v>1645.6194999999998</v>
      </c>
      <c r="F30" s="78">
        <v>4.0099999999999997E-2</v>
      </c>
      <c r="G30" s="73">
        <f>E30*F30</f>
        <v>65.989341949999982</v>
      </c>
      <c r="H30" s="74"/>
      <c r="I30" s="75">
        <v>6.0100000000000001E-2</v>
      </c>
      <c r="J30" s="73">
        <f>+E30*I30</f>
        <v>98.901731949999984</v>
      </c>
    </row>
    <row r="31" spans="2:10" x14ac:dyDescent="0.2">
      <c r="B31" s="39" t="s">
        <v>71</v>
      </c>
      <c r="C31" s="77"/>
      <c r="D31" s="77"/>
      <c r="E31" s="27">
        <f>+E30</f>
        <v>1645.6194999999998</v>
      </c>
      <c r="F31" s="71">
        <v>1.4E-3</v>
      </c>
      <c r="G31" s="73">
        <f>E31*F31</f>
        <v>2.3038672999999998</v>
      </c>
      <c r="H31" s="13"/>
      <c r="I31" s="67">
        <v>2.0999999999999999E-3</v>
      </c>
      <c r="J31" s="73">
        <f>+E31*I31</f>
        <v>3.4558009499999995</v>
      </c>
    </row>
    <row r="32" spans="2:10" x14ac:dyDescent="0.2">
      <c r="B32" s="124" t="s">
        <v>22</v>
      </c>
      <c r="C32" s="125"/>
      <c r="D32" s="125"/>
      <c r="E32" s="106">
        <f>E30</f>
        <v>1645.6194999999998</v>
      </c>
      <c r="F32" s="127"/>
      <c r="G32" s="126"/>
      <c r="H32" s="128"/>
      <c r="I32" s="123">
        <v>3.4500000000000003E-2</v>
      </c>
      <c r="J32" s="106">
        <f>+E32*I32</f>
        <v>56.773872749999995</v>
      </c>
    </row>
    <row r="33" spans="2:14" x14ac:dyDescent="0.2">
      <c r="B33" s="88" t="s">
        <v>23</v>
      </c>
      <c r="C33" s="103"/>
      <c r="D33" s="103"/>
      <c r="E33" s="86">
        <f>E32</f>
        <v>1645.6194999999998</v>
      </c>
      <c r="F33" s="91"/>
      <c r="G33" s="104"/>
      <c r="H33" s="105"/>
      <c r="I33" s="92">
        <v>4.2360000000000002E-2</v>
      </c>
      <c r="J33" s="86">
        <f>E33*I33</f>
        <v>69.708442019999993</v>
      </c>
    </row>
    <row r="34" spans="2:14" x14ac:dyDescent="0.2">
      <c r="B34" s="88" t="s">
        <v>35</v>
      </c>
      <c r="C34" s="103"/>
      <c r="D34" s="103"/>
      <c r="E34" s="86">
        <f>E33</f>
        <v>1645.6194999999998</v>
      </c>
      <c r="F34" s="87"/>
      <c r="G34" s="86"/>
      <c r="H34" s="83"/>
      <c r="I34" s="92">
        <v>0.13346</v>
      </c>
      <c r="J34" s="86">
        <f>E34*I34</f>
        <v>219.62437846999995</v>
      </c>
    </row>
    <row r="35" spans="2:14" customFormat="1" x14ac:dyDescent="0.2">
      <c r="B35" s="76"/>
      <c r="C35" s="130"/>
      <c r="D35" s="130"/>
      <c r="E35" s="73"/>
      <c r="F35" s="111"/>
      <c r="G35" s="111"/>
      <c r="H35" s="111"/>
      <c r="I35" s="79"/>
      <c r="J35" s="73"/>
    </row>
    <row r="36" spans="2:14" x14ac:dyDescent="0.2">
      <c r="B36" s="9" t="s">
        <v>73</v>
      </c>
      <c r="C36" s="10"/>
      <c r="D36" s="10"/>
      <c r="E36" s="27">
        <f>+H21*98.25%+J33</f>
        <v>1686.5296007699997</v>
      </c>
      <c r="F36" s="67">
        <v>6.8000000000000005E-2</v>
      </c>
      <c r="G36" s="27">
        <f>E36*F36</f>
        <v>114.68401285235998</v>
      </c>
      <c r="H36" s="13"/>
      <c r="I36" s="66"/>
      <c r="J36" s="27"/>
    </row>
    <row r="37" spans="2:14" ht="15.75" customHeight="1" x14ac:dyDescent="0.2">
      <c r="B37" s="174" t="s">
        <v>74</v>
      </c>
      <c r="C37" s="175"/>
      <c r="D37" s="176"/>
      <c r="E37" s="64">
        <f>E36</f>
        <v>1686.5296007699997</v>
      </c>
      <c r="F37" s="68">
        <v>2.9000000000000001E-2</v>
      </c>
      <c r="G37" s="64">
        <f>E37*F37</f>
        <v>48.909358422329994</v>
      </c>
      <c r="H37" s="65"/>
      <c r="I37" s="79"/>
      <c r="J37" s="73"/>
      <c r="N37" s="70"/>
    </row>
    <row r="38" spans="2:14" x14ac:dyDescent="0.2">
      <c r="B38" s="9"/>
      <c r="C38" s="10"/>
      <c r="D38" s="10"/>
      <c r="E38" s="27"/>
      <c r="F38" s="67"/>
      <c r="G38" s="64"/>
      <c r="H38" s="13"/>
      <c r="I38" s="13"/>
      <c r="J38" s="13"/>
    </row>
    <row r="39" spans="2:14" x14ac:dyDescent="0.2">
      <c r="B39" s="44" t="s">
        <v>24</v>
      </c>
      <c r="C39" s="131"/>
      <c r="D39" s="131"/>
      <c r="E39" s="132"/>
      <c r="F39" s="133"/>
      <c r="G39" s="132">
        <f>SUM(G23:G38)</f>
        <v>430.27228879968993</v>
      </c>
      <c r="H39" s="134"/>
      <c r="I39" s="134"/>
      <c r="J39" s="132">
        <f>SUM(J23:J34)</f>
        <v>801.86729131499987</v>
      </c>
    </row>
    <row r="40" spans="2:14" x14ac:dyDescent="0.2">
      <c r="B40" s="139"/>
      <c r="C40" s="140"/>
      <c r="D40" s="140"/>
      <c r="E40" s="69"/>
      <c r="F40" s="111"/>
      <c r="G40" s="69"/>
      <c r="H40" s="112"/>
      <c r="I40" s="112"/>
      <c r="J40" s="69"/>
    </row>
    <row r="41" spans="2:14" ht="33.75" customHeight="1" x14ac:dyDescent="0.2">
      <c r="B41" s="218" t="s">
        <v>37</v>
      </c>
      <c r="C41" s="219"/>
      <c r="D41" s="220"/>
      <c r="E41" s="138"/>
      <c r="F41" s="135"/>
      <c r="G41" s="135"/>
      <c r="H41" s="136">
        <f>H21-G39+H42</f>
        <v>1347.6472112003098</v>
      </c>
      <c r="I41" s="65"/>
      <c r="J41" s="65"/>
    </row>
    <row r="42" spans="2:14" x14ac:dyDescent="0.2">
      <c r="B42" s="215" t="s">
        <v>38</v>
      </c>
      <c r="C42" s="216"/>
      <c r="D42" s="217"/>
      <c r="E42" s="83">
        <v>6.3</v>
      </c>
      <c r="F42" s="83">
        <v>21</v>
      </c>
      <c r="G42" s="86"/>
      <c r="H42" s="137">
        <f>+E42*F42</f>
        <v>132.29999999999998</v>
      </c>
      <c r="I42" s="8"/>
      <c r="J42" s="53"/>
    </row>
    <row r="43" spans="2:14" x14ac:dyDescent="0.2">
      <c r="B43" s="9"/>
      <c r="C43" s="10"/>
      <c r="D43" s="35"/>
      <c r="E43" s="7"/>
      <c r="F43" s="8"/>
      <c r="G43" s="8"/>
      <c r="H43" s="12"/>
      <c r="I43" s="7"/>
      <c r="J43" s="12"/>
    </row>
    <row r="44" spans="2:14" ht="12.75" customHeight="1" x14ac:dyDescent="0.2">
      <c r="B44" s="159" t="s">
        <v>25</v>
      </c>
      <c r="C44" s="160"/>
      <c r="D44" s="161"/>
      <c r="E44" s="141">
        <f>+H41+G37</f>
        <v>1396.5565696226397</v>
      </c>
      <c r="F44" s="142">
        <v>1.4E-2</v>
      </c>
      <c r="G44" s="143">
        <f>E44*F44</f>
        <v>19.551791974716956</v>
      </c>
      <c r="H44" s="29"/>
      <c r="I44" s="18"/>
      <c r="J44" s="20"/>
    </row>
    <row r="45" spans="2:14" x14ac:dyDescent="0.2">
      <c r="B45" s="162"/>
      <c r="C45" s="210"/>
      <c r="D45" s="211"/>
      <c r="E45" s="14"/>
      <c r="F45" s="15"/>
      <c r="G45" s="16"/>
      <c r="H45" s="12"/>
      <c r="I45" s="7"/>
      <c r="J45" s="12"/>
    </row>
    <row r="46" spans="2:14" ht="17" thickBot="1" x14ac:dyDescent="0.25">
      <c r="B46" s="2"/>
      <c r="C46" s="2"/>
      <c r="D46" s="2"/>
      <c r="E46" s="3"/>
      <c r="F46" s="3"/>
      <c r="G46" s="3"/>
      <c r="H46" s="3"/>
      <c r="I46" s="3"/>
      <c r="J46" s="3"/>
    </row>
    <row r="47" spans="2:14" ht="21" customHeight="1" thickBot="1" x14ac:dyDescent="0.25">
      <c r="B47" s="221" t="s">
        <v>39</v>
      </c>
      <c r="C47" s="222"/>
      <c r="D47" s="223"/>
      <c r="E47" s="144"/>
      <c r="F47" s="144"/>
      <c r="G47" s="144"/>
      <c r="H47" s="144"/>
      <c r="I47" s="144"/>
      <c r="J47" s="145">
        <f>H41-G44</f>
        <v>1328.0954192255929</v>
      </c>
    </row>
    <row r="48" spans="2:14" ht="6" customHeight="1" x14ac:dyDescent="0.2">
      <c r="C48" s="2"/>
      <c r="D48" s="2"/>
      <c r="E48" s="3"/>
      <c r="F48" s="3"/>
      <c r="G48" s="3"/>
      <c r="H48" s="3"/>
      <c r="I48" s="3"/>
    </row>
    <row r="49" spans="1:10" x14ac:dyDescent="0.2">
      <c r="B49" s="2"/>
      <c r="C49" s="2"/>
      <c r="D49" s="2"/>
      <c r="E49" s="3"/>
      <c r="F49" s="3"/>
      <c r="G49" s="3"/>
      <c r="H49" s="3"/>
      <c r="I49" s="3"/>
      <c r="J49" s="3"/>
    </row>
    <row r="50" spans="1:10" x14ac:dyDescent="0.2">
      <c r="I50" s="3"/>
      <c r="J50" s="3"/>
    </row>
    <row r="51" spans="1:10" s="4" customFormat="1" ht="29" customHeight="1" x14ac:dyDescent="0.2">
      <c r="A51" s="3"/>
      <c r="B51" s="105" t="s">
        <v>40</v>
      </c>
      <c r="C51" s="151" t="s">
        <v>42</v>
      </c>
      <c r="D51" s="151" t="s">
        <v>41</v>
      </c>
      <c r="E51" s="151" t="s">
        <v>43</v>
      </c>
      <c r="F51" s="151" t="s">
        <v>44</v>
      </c>
      <c r="G51" s="151" t="s">
        <v>45</v>
      </c>
      <c r="H51" s="151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1645.6194999999998</v>
      </c>
      <c r="D52" s="69">
        <f>+G39</f>
        <v>430.27228879968993</v>
      </c>
      <c r="E52" s="69">
        <f>J39</f>
        <v>801.86729131499987</v>
      </c>
      <c r="F52" s="69"/>
      <c r="G52" s="69">
        <f>E44</f>
        <v>1396.5565696226397</v>
      </c>
      <c r="H52" s="69">
        <f>E19</f>
        <v>151.66999999999999</v>
      </c>
      <c r="I52" s="3"/>
      <c r="J52" s="3"/>
    </row>
    <row r="53" spans="1:10" x14ac:dyDescent="0.2">
      <c r="B53" s="150" t="s">
        <v>72</v>
      </c>
      <c r="C53" s="69">
        <f>'BS janvier 2022 '!B55+'BS février 2022  '!C52+C52+'BS mars 2022  '!C52+'BS avril 2022  '!C52+'BS mai 2022'!C52+'BS juin 2022'!C52</f>
        <v>11349.466099999998</v>
      </c>
      <c r="D53" s="69">
        <f>'BS janvier 2022 '!C55+'BS février 2022  '!D52+D52+'BS mars 2022  '!D52+'BS avril 2022  '!D52+'BS mai 2022'!D52+'BS juin 2022'!D52</f>
        <v>2974.1333982378619</v>
      </c>
      <c r="E53" s="69">
        <f>'BS janvier 2022 '!D55+'BS février 2022  '!E52+E52+'BS mars 2022  '!E52+'BS avril 2022  '!E52+'BS mai 2022'!E52+'BS juin 2022'!E52</f>
        <v>5536.9402220369993</v>
      </c>
      <c r="F53" s="69">
        <f>'BS janvier 2022 '!E55+'BS février 2022  '!F52+F52+'BS mars 2022  '!F52+'BS avril 2022  '!F52+'BS mai 2022'!F52+'BS juin 2022'!F52</f>
        <v>0</v>
      </c>
      <c r="G53" s="69">
        <f>'BS janvier 2022 '!F55+'BS février 2022  '!G52+G52+'BS mars 2022  '!G52+'BS avril 2022  '!G52+'BS mai 2022'!G52+'BS juin 2022'!G52</f>
        <v>9703.0995027522713</v>
      </c>
      <c r="H53" s="69">
        <f>'BS janvier 2022 '!G55+'BS février 2022  '!H52+H52+'BS mars 2022  '!H52+'BS avril 2022  '!H52+'BS mai 2022'!H52+'BS juin 2022'!H52</f>
        <v>1061.6899999999998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3">
    <mergeCell ref="B41:D41"/>
    <mergeCell ref="B42:D42"/>
    <mergeCell ref="B44:D44"/>
    <mergeCell ref="B45:D45"/>
    <mergeCell ref="B47:D47"/>
    <mergeCell ref="B37:D37"/>
    <mergeCell ref="B11:F11"/>
    <mergeCell ref="B12:F12"/>
    <mergeCell ref="B13:F13"/>
    <mergeCell ref="E16:H17"/>
    <mergeCell ref="B19:D19"/>
    <mergeCell ref="B21:D21"/>
    <mergeCell ref="B23:D23"/>
    <mergeCell ref="B24:D24"/>
    <mergeCell ref="B25:D25"/>
    <mergeCell ref="I16:J17"/>
    <mergeCell ref="B18:D18"/>
    <mergeCell ref="B1:C1"/>
    <mergeCell ref="D1:E1"/>
    <mergeCell ref="B4:F4"/>
    <mergeCell ref="B6:F6"/>
    <mergeCell ref="B7:F7"/>
    <mergeCell ref="B8:F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F8AD-57F8-4B34-A0C6-00022EA3863F}">
  <sheetPr>
    <pageSetUpPr fitToPage="1"/>
  </sheetPr>
  <dimension ref="A1:N55"/>
  <sheetViews>
    <sheetView tabSelected="1" workbookViewId="0">
      <selection activeCell="C39" sqref="C39"/>
    </sheetView>
  </sheetViews>
  <sheetFormatPr baseColWidth="10" defaultRowHeight="16" x14ac:dyDescent="0.2"/>
  <cols>
    <col min="1" max="1" width="11" style="2"/>
    <col min="2" max="2" width="24.33203125" customWidth="1"/>
    <col min="3" max="3" width="12.33203125" customWidth="1"/>
    <col min="4" max="4" width="13.5" customWidth="1"/>
    <col min="5" max="5" width="11.33203125" style="4" bestFit="1" customWidth="1"/>
    <col min="6" max="6" width="11.1640625" style="4" bestFit="1" customWidth="1"/>
    <col min="7" max="7" width="14.5" style="4" bestFit="1" customWidth="1"/>
    <col min="8" max="8" width="16.5" style="4" customWidth="1"/>
    <col min="9" max="9" width="11" style="4"/>
    <col min="10" max="10" width="15.5" style="4" bestFit="1" customWidth="1"/>
  </cols>
  <sheetData>
    <row r="1" spans="2:12" ht="17" thickBot="1" x14ac:dyDescent="0.25">
      <c r="B1" s="177" t="s">
        <v>0</v>
      </c>
      <c r="C1" s="212"/>
      <c r="D1" s="213" t="s">
        <v>1</v>
      </c>
      <c r="E1" s="214"/>
    </row>
    <row r="2" spans="2:12" x14ac:dyDescent="0.2">
      <c r="B2" s="17" t="s">
        <v>36</v>
      </c>
      <c r="C2" s="17"/>
      <c r="D2" s="17"/>
      <c r="E2" s="17"/>
    </row>
    <row r="3" spans="2:12" s="2" customFormat="1" x14ac:dyDescent="0.2">
      <c r="E3" s="3"/>
      <c r="F3" s="3"/>
      <c r="G3" s="3"/>
      <c r="H3" s="3"/>
      <c r="I3" s="3"/>
      <c r="J3" s="3"/>
    </row>
    <row r="4" spans="2:12" ht="29" x14ac:dyDescent="0.2">
      <c r="B4" s="181" t="s">
        <v>2</v>
      </c>
      <c r="C4" s="181"/>
      <c r="D4" s="181"/>
      <c r="E4" s="181"/>
      <c r="F4" s="181"/>
      <c r="G4" s="1"/>
      <c r="H4" s="3"/>
      <c r="I4"/>
      <c r="J4"/>
    </row>
    <row r="5" spans="2:12" ht="17" thickBot="1" x14ac:dyDescent="0.25">
      <c r="B5" s="2"/>
      <c r="C5" s="2"/>
      <c r="D5" s="2"/>
      <c r="E5" s="3"/>
      <c r="F5" s="3"/>
      <c r="G5" s="3"/>
      <c r="H5" s="3"/>
      <c r="I5"/>
      <c r="J5"/>
      <c r="L5" t="s">
        <v>9</v>
      </c>
    </row>
    <row r="6" spans="2:12" ht="21" x14ac:dyDescent="0.25">
      <c r="B6" s="182" t="s">
        <v>4</v>
      </c>
      <c r="C6" s="183"/>
      <c r="D6" s="183"/>
      <c r="E6" s="183"/>
      <c r="F6" s="184"/>
      <c r="G6" s="5"/>
      <c r="H6" s="3"/>
      <c r="I6"/>
      <c r="J6"/>
      <c r="L6" t="s">
        <v>6</v>
      </c>
    </row>
    <row r="7" spans="2:12" x14ac:dyDescent="0.2">
      <c r="B7" s="188" t="s">
        <v>6</v>
      </c>
      <c r="C7" s="189"/>
      <c r="D7" s="189"/>
      <c r="E7" s="189"/>
      <c r="F7" s="190"/>
      <c r="G7" s="3"/>
      <c r="H7" s="3"/>
      <c r="I7"/>
      <c r="J7"/>
    </row>
    <row r="8" spans="2:12" x14ac:dyDescent="0.2">
      <c r="B8" s="191" t="s">
        <v>5</v>
      </c>
      <c r="C8" s="192"/>
      <c r="D8" s="192"/>
      <c r="E8" s="192"/>
      <c r="F8" s="193"/>
      <c r="G8" s="3"/>
      <c r="H8" s="3"/>
      <c r="I8"/>
      <c r="J8"/>
      <c r="L8" t="s">
        <v>10</v>
      </c>
    </row>
    <row r="9" spans="2:12" ht="17" thickBot="1" x14ac:dyDescent="0.25">
      <c r="B9" s="194"/>
      <c r="C9" s="195"/>
      <c r="D9" s="195"/>
      <c r="E9" s="195"/>
      <c r="F9" s="196"/>
      <c r="G9" s="3"/>
      <c r="H9" s="3"/>
      <c r="I9"/>
      <c r="J9"/>
      <c r="L9" t="s">
        <v>26</v>
      </c>
    </row>
    <row r="10" spans="2:12" x14ac:dyDescent="0.2">
      <c r="B10" s="2"/>
      <c r="C10" s="2"/>
      <c r="D10" s="2"/>
      <c r="E10" s="3"/>
      <c r="F10" s="3"/>
      <c r="G10" s="3"/>
      <c r="H10" s="3"/>
      <c r="I10"/>
      <c r="J10"/>
      <c r="L10" t="s">
        <v>11</v>
      </c>
    </row>
    <row r="11" spans="2:12" x14ac:dyDescent="0.2">
      <c r="B11" s="197" t="s">
        <v>7</v>
      </c>
      <c r="C11" s="197"/>
      <c r="D11" s="197"/>
      <c r="E11" s="197"/>
      <c r="F11" s="197"/>
      <c r="G11" s="3"/>
      <c r="H11" s="3"/>
      <c r="I11" s="3"/>
      <c r="J11" s="3"/>
      <c r="L11" t="s">
        <v>63</v>
      </c>
    </row>
    <row r="12" spans="2:12" x14ac:dyDescent="0.2">
      <c r="B12" s="198" t="s">
        <v>3</v>
      </c>
      <c r="C12" s="198"/>
      <c r="D12" s="198"/>
      <c r="E12" s="198"/>
      <c r="F12" s="198"/>
      <c r="G12" s="6"/>
      <c r="H12" s="3"/>
      <c r="I12" s="3"/>
      <c r="J12" s="3"/>
    </row>
    <row r="13" spans="2:12" x14ac:dyDescent="0.2">
      <c r="B13" s="197" t="s">
        <v>8</v>
      </c>
      <c r="C13" s="197"/>
      <c r="D13" s="197"/>
      <c r="E13" s="197"/>
      <c r="F13" s="197"/>
      <c r="G13" s="3"/>
      <c r="H13" s="3"/>
      <c r="I13" s="3"/>
      <c r="J13" s="3"/>
    </row>
    <row r="14" spans="2:12" x14ac:dyDescent="0.2">
      <c r="B14" s="2"/>
      <c r="C14" s="2"/>
      <c r="D14" s="2"/>
      <c r="E14" s="3"/>
      <c r="F14" s="3"/>
      <c r="G14" s="3"/>
      <c r="H14" s="3"/>
      <c r="I14" s="3"/>
      <c r="J14" s="3"/>
    </row>
    <row r="15" spans="2:12" ht="17" thickBot="1" x14ac:dyDescent="0.25">
      <c r="B15" s="2"/>
      <c r="C15" s="2"/>
      <c r="D15" s="2"/>
      <c r="E15" s="3"/>
      <c r="F15" s="3"/>
      <c r="G15" s="3"/>
      <c r="H15" s="3"/>
      <c r="I15" s="3"/>
      <c r="J15" s="3"/>
    </row>
    <row r="16" spans="2:12" x14ac:dyDescent="0.2">
      <c r="B16" s="2"/>
      <c r="C16" s="2"/>
      <c r="D16" s="2"/>
      <c r="E16" s="152" t="s">
        <v>17</v>
      </c>
      <c r="F16" s="199"/>
      <c r="G16" s="199"/>
      <c r="H16" s="153"/>
      <c r="I16" s="152" t="s">
        <v>18</v>
      </c>
      <c r="J16" s="153"/>
    </row>
    <row r="17" spans="2:10" ht="17" thickBot="1" x14ac:dyDescent="0.25">
      <c r="B17" s="2"/>
      <c r="C17" s="2"/>
      <c r="D17" s="2"/>
      <c r="E17" s="154"/>
      <c r="F17" s="200"/>
      <c r="G17" s="200"/>
      <c r="H17" s="155"/>
      <c r="I17" s="154"/>
      <c r="J17" s="155"/>
    </row>
    <row r="18" spans="2:10" ht="17" thickBot="1" x14ac:dyDescent="0.25">
      <c r="B18" s="156" t="s">
        <v>12</v>
      </c>
      <c r="C18" s="157"/>
      <c r="D18" s="158"/>
      <c r="E18" s="54" t="s">
        <v>13</v>
      </c>
      <c r="F18" s="55" t="s">
        <v>14</v>
      </c>
      <c r="G18" s="55" t="s">
        <v>15</v>
      </c>
      <c r="H18" s="56" t="s">
        <v>16</v>
      </c>
      <c r="I18" s="54" t="s">
        <v>14</v>
      </c>
      <c r="J18" s="57" t="s">
        <v>31</v>
      </c>
    </row>
    <row r="19" spans="2:10" x14ac:dyDescent="0.2">
      <c r="B19" s="185" t="s">
        <v>19</v>
      </c>
      <c r="C19" s="186"/>
      <c r="D19" s="187"/>
      <c r="E19" s="48">
        <v>151.66999999999999</v>
      </c>
      <c r="F19" s="49">
        <v>11.07</v>
      </c>
      <c r="G19" s="49"/>
      <c r="H19" s="50">
        <f>E19*F19</f>
        <v>1678.9868999999999</v>
      </c>
      <c r="I19" s="48"/>
      <c r="J19" s="51"/>
    </row>
    <row r="20" spans="2:10" x14ac:dyDescent="0.2">
      <c r="B20" s="9"/>
      <c r="C20" s="10"/>
      <c r="D20" s="35"/>
      <c r="E20" s="7"/>
      <c r="F20" s="8"/>
      <c r="G20" s="8"/>
      <c r="H20" s="12"/>
      <c r="I20" s="7"/>
      <c r="J20" s="12"/>
    </row>
    <row r="21" spans="2:10" x14ac:dyDescent="0.2">
      <c r="B21" s="206" t="s">
        <v>30</v>
      </c>
      <c r="C21" s="207"/>
      <c r="D21" s="208"/>
      <c r="E21" s="43"/>
      <c r="F21" s="41"/>
      <c r="G21" s="41"/>
      <c r="H21" s="47">
        <f>H19</f>
        <v>1678.9868999999999</v>
      </c>
      <c r="I21" s="43"/>
      <c r="J21" s="42"/>
    </row>
    <row r="22" spans="2:10" ht="16" customHeight="1" x14ac:dyDescent="0.2">
      <c r="B22" s="93" t="s">
        <v>27</v>
      </c>
      <c r="C22" s="94"/>
      <c r="D22" s="94"/>
      <c r="E22" s="95"/>
      <c r="F22" s="95"/>
      <c r="G22" s="95"/>
      <c r="H22" s="95"/>
      <c r="I22" s="95"/>
      <c r="J22" s="95"/>
    </row>
    <row r="23" spans="2:10" customFormat="1" x14ac:dyDescent="0.2">
      <c r="B23" s="168" t="s">
        <v>28</v>
      </c>
      <c r="C23" s="169"/>
      <c r="D23" s="209"/>
      <c r="E23" s="73">
        <f>H19</f>
        <v>1678.9868999999999</v>
      </c>
      <c r="F23" s="74"/>
      <c r="G23" s="74"/>
      <c r="H23" s="74"/>
      <c r="I23" s="80">
        <v>7.0000000000000007E-2</v>
      </c>
      <c r="J23" s="73">
        <f>E23*I23</f>
        <v>117.529083</v>
      </c>
    </row>
    <row r="24" spans="2:10" customFormat="1" x14ac:dyDescent="0.2">
      <c r="B24" s="168" t="s">
        <v>29</v>
      </c>
      <c r="C24" s="169"/>
      <c r="D24" s="209"/>
      <c r="E24" s="73">
        <f>E23</f>
        <v>1678.9868999999999</v>
      </c>
      <c r="F24" s="79">
        <v>1.2449999999999999E-2</v>
      </c>
      <c r="G24" s="73">
        <f>E24*F24</f>
        <v>20.903386904999998</v>
      </c>
      <c r="H24" s="74"/>
      <c r="I24" s="74"/>
      <c r="J24" s="73">
        <f>G24</f>
        <v>20.903386904999998</v>
      </c>
    </row>
    <row r="25" spans="2:10" customFormat="1" x14ac:dyDescent="0.2">
      <c r="B25" s="168" t="s">
        <v>32</v>
      </c>
      <c r="C25" s="169"/>
      <c r="D25" s="209"/>
      <c r="E25" s="73"/>
      <c r="F25" s="74"/>
      <c r="G25" s="74">
        <v>64.349999999999994</v>
      </c>
      <c r="H25" s="74"/>
      <c r="I25" s="74"/>
      <c r="J25" s="74">
        <v>64.349999999999994</v>
      </c>
    </row>
    <row r="26" spans="2:10" customFormat="1" x14ac:dyDescent="0.2">
      <c r="B26" s="39"/>
      <c r="C26" s="40"/>
      <c r="D26" s="40"/>
      <c r="E26" s="73"/>
      <c r="F26" s="74"/>
      <c r="G26" s="74"/>
      <c r="H26" s="74"/>
      <c r="I26" s="74"/>
      <c r="J26" s="74"/>
    </row>
    <row r="27" spans="2:10" x14ac:dyDescent="0.2">
      <c r="B27" s="129" t="s">
        <v>33</v>
      </c>
      <c r="C27" s="122"/>
      <c r="D27" s="122"/>
      <c r="E27" s="106">
        <f>E24</f>
        <v>1678.9868999999999</v>
      </c>
      <c r="F27" s="95"/>
      <c r="G27" s="95"/>
      <c r="H27" s="95"/>
      <c r="I27" s="123">
        <v>7.7000000000000002E-3</v>
      </c>
      <c r="J27" s="106">
        <f>+E27*I27</f>
        <v>12.928199129999999</v>
      </c>
    </row>
    <row r="28" spans="2:10" ht="16" customHeight="1" x14ac:dyDescent="0.2">
      <c r="B28" s="96" t="s">
        <v>20</v>
      </c>
      <c r="C28" s="97"/>
      <c r="D28" s="98"/>
      <c r="E28" s="106"/>
      <c r="F28" s="95"/>
      <c r="G28" s="95"/>
      <c r="H28" s="95"/>
      <c r="I28" s="108"/>
      <c r="J28" s="107"/>
    </row>
    <row r="29" spans="2:10" ht="16" customHeight="1" x14ac:dyDescent="0.2">
      <c r="B29" s="121" t="s">
        <v>21</v>
      </c>
      <c r="C29" s="119"/>
      <c r="D29" s="120"/>
      <c r="E29" s="27">
        <f>+H21</f>
        <v>1678.9868999999999</v>
      </c>
      <c r="F29" s="67">
        <v>6.9000000000000006E-2</v>
      </c>
      <c r="G29" s="27">
        <f>E30*F29</f>
        <v>115.8500961</v>
      </c>
      <c r="H29" s="13"/>
      <c r="I29" s="67">
        <v>8.5500000000000007E-2</v>
      </c>
      <c r="J29" s="27">
        <f>E30*I29</f>
        <v>143.55337994999999</v>
      </c>
    </row>
    <row r="30" spans="2:10" customFormat="1" x14ac:dyDescent="0.2">
      <c r="B30" s="39" t="s">
        <v>34</v>
      </c>
      <c r="C30" s="40"/>
      <c r="D30" s="40"/>
      <c r="E30" s="73">
        <f>E24</f>
        <v>1678.9868999999999</v>
      </c>
      <c r="F30" s="78">
        <v>4.0099999999999997E-2</v>
      </c>
      <c r="G30" s="73">
        <f>E30*F30</f>
        <v>67.327374689999985</v>
      </c>
      <c r="H30" s="74"/>
      <c r="I30" s="75">
        <v>6.0100000000000001E-2</v>
      </c>
      <c r="J30" s="73">
        <f>+E30*I30</f>
        <v>100.90711268999999</v>
      </c>
    </row>
    <row r="31" spans="2:10" x14ac:dyDescent="0.2">
      <c r="B31" s="39" t="s">
        <v>71</v>
      </c>
      <c r="C31" s="77"/>
      <c r="D31" s="77"/>
      <c r="E31" s="27">
        <f>+E30</f>
        <v>1678.9868999999999</v>
      </c>
      <c r="F31" s="71">
        <v>1.4E-3</v>
      </c>
      <c r="G31" s="73">
        <f>E31*F31</f>
        <v>2.35058166</v>
      </c>
      <c r="H31" s="13"/>
      <c r="I31" s="67">
        <v>2.0999999999999999E-3</v>
      </c>
      <c r="J31" s="73">
        <f>+E31*I31</f>
        <v>3.5258724899999994</v>
      </c>
    </row>
    <row r="32" spans="2:10" x14ac:dyDescent="0.2">
      <c r="B32" s="124" t="s">
        <v>22</v>
      </c>
      <c r="C32" s="125"/>
      <c r="D32" s="125"/>
      <c r="E32" s="106">
        <f>E30</f>
        <v>1678.9868999999999</v>
      </c>
      <c r="F32" s="127"/>
      <c r="G32" s="126"/>
      <c r="H32" s="128"/>
      <c r="I32" s="123">
        <v>3.4500000000000003E-2</v>
      </c>
      <c r="J32" s="106">
        <f>+E32*I32</f>
        <v>57.925048050000001</v>
      </c>
    </row>
    <row r="33" spans="2:14" x14ac:dyDescent="0.2">
      <c r="B33" s="88" t="s">
        <v>23</v>
      </c>
      <c r="C33" s="103"/>
      <c r="D33" s="103"/>
      <c r="E33" s="86">
        <f>E32</f>
        <v>1678.9868999999999</v>
      </c>
      <c r="F33" s="91"/>
      <c r="G33" s="104"/>
      <c r="H33" s="105"/>
      <c r="I33" s="92">
        <v>4.2360000000000002E-2</v>
      </c>
      <c r="J33" s="86">
        <f>E33*I33</f>
        <v>71.121885083999999</v>
      </c>
    </row>
    <row r="34" spans="2:14" x14ac:dyDescent="0.2">
      <c r="B34" s="88" t="s">
        <v>35</v>
      </c>
      <c r="C34" s="103"/>
      <c r="D34" s="103"/>
      <c r="E34" s="86">
        <f>E33</f>
        <v>1678.9868999999999</v>
      </c>
      <c r="F34" s="87"/>
      <c r="G34" s="86"/>
      <c r="H34" s="83"/>
      <c r="I34" s="92">
        <v>0.13346</v>
      </c>
      <c r="J34" s="86">
        <f>E34*I34</f>
        <v>224.07759167399999</v>
      </c>
    </row>
    <row r="35" spans="2:14" customFormat="1" x14ac:dyDescent="0.2">
      <c r="B35" s="76"/>
      <c r="C35" s="130"/>
      <c r="D35" s="130"/>
      <c r="E35" s="73"/>
      <c r="F35" s="111"/>
      <c r="G35" s="111"/>
      <c r="H35" s="111"/>
      <c r="I35" s="79"/>
      <c r="J35" s="73"/>
    </row>
    <row r="36" spans="2:14" x14ac:dyDescent="0.2">
      <c r="B36" s="9" t="s">
        <v>73</v>
      </c>
      <c r="C36" s="10"/>
      <c r="D36" s="10"/>
      <c r="E36" s="27">
        <f>+H21*98.25%+J33</f>
        <v>1720.7265143340001</v>
      </c>
      <c r="F36" s="67">
        <v>6.8000000000000005E-2</v>
      </c>
      <c r="G36" s="27">
        <f>E36*F36</f>
        <v>117.00940297471202</v>
      </c>
      <c r="H36" s="13"/>
      <c r="I36" s="66"/>
      <c r="J36" s="27"/>
    </row>
    <row r="37" spans="2:14" ht="15.75" customHeight="1" x14ac:dyDescent="0.2">
      <c r="B37" s="174" t="s">
        <v>74</v>
      </c>
      <c r="C37" s="175"/>
      <c r="D37" s="176"/>
      <c r="E37" s="64">
        <f>E36</f>
        <v>1720.7265143340001</v>
      </c>
      <c r="F37" s="68">
        <v>2.9000000000000001E-2</v>
      </c>
      <c r="G37" s="64">
        <f>E37*F37</f>
        <v>49.901068915686004</v>
      </c>
      <c r="H37" s="65"/>
      <c r="I37" s="79"/>
      <c r="J37" s="73"/>
      <c r="N37" s="70"/>
    </row>
    <row r="38" spans="2:14" x14ac:dyDescent="0.2">
      <c r="B38" s="9"/>
      <c r="C38" s="10"/>
      <c r="D38" s="10"/>
      <c r="E38" s="27"/>
      <c r="F38" s="67"/>
      <c r="G38" s="64"/>
      <c r="H38" s="13"/>
      <c r="I38" s="13"/>
      <c r="J38" s="13"/>
    </row>
    <row r="39" spans="2:14" x14ac:dyDescent="0.2">
      <c r="B39" s="44" t="s">
        <v>24</v>
      </c>
      <c r="C39" s="131"/>
      <c r="D39" s="131"/>
      <c r="E39" s="132"/>
      <c r="F39" s="133"/>
      <c r="G39" s="132">
        <f>SUM(G23:G38)</f>
        <v>437.69191124539799</v>
      </c>
      <c r="H39" s="134"/>
      <c r="I39" s="134"/>
      <c r="J39" s="132">
        <f>SUM(J23:J34)</f>
        <v>816.82155897300004</v>
      </c>
    </row>
    <row r="40" spans="2:14" x14ac:dyDescent="0.2">
      <c r="B40" s="139"/>
      <c r="C40" s="140"/>
      <c r="D40" s="140"/>
      <c r="E40" s="69"/>
      <c r="F40" s="111"/>
      <c r="G40" s="69"/>
      <c r="H40" s="112"/>
      <c r="I40" s="112"/>
      <c r="J40" s="69"/>
    </row>
    <row r="41" spans="2:14" ht="33.75" customHeight="1" x14ac:dyDescent="0.2">
      <c r="B41" s="218" t="s">
        <v>37</v>
      </c>
      <c r="C41" s="219"/>
      <c r="D41" s="220"/>
      <c r="E41" s="138"/>
      <c r="F41" s="135"/>
      <c r="G41" s="135"/>
      <c r="H41" s="136">
        <f>H21-G39+H42</f>
        <v>1379.8949887546019</v>
      </c>
      <c r="I41" s="65"/>
      <c r="J41" s="65"/>
    </row>
    <row r="42" spans="2:14" x14ac:dyDescent="0.2">
      <c r="B42" s="215" t="s">
        <v>38</v>
      </c>
      <c r="C42" s="216"/>
      <c r="D42" s="217"/>
      <c r="E42" s="83">
        <v>6.3</v>
      </c>
      <c r="F42" s="83">
        <v>22</v>
      </c>
      <c r="G42" s="86"/>
      <c r="H42" s="137">
        <f>+E42*F42</f>
        <v>138.6</v>
      </c>
      <c r="I42" s="8"/>
      <c r="J42" s="53"/>
    </row>
    <row r="43" spans="2:14" x14ac:dyDescent="0.2">
      <c r="B43" s="9"/>
      <c r="C43" s="10"/>
      <c r="D43" s="35"/>
      <c r="E43" s="7"/>
      <c r="F43" s="8"/>
      <c r="G43" s="8"/>
      <c r="H43" s="12"/>
      <c r="I43" s="7"/>
      <c r="J43" s="12"/>
    </row>
    <row r="44" spans="2:14" ht="12.75" customHeight="1" x14ac:dyDescent="0.2">
      <c r="B44" s="159" t="s">
        <v>25</v>
      </c>
      <c r="C44" s="160"/>
      <c r="D44" s="161"/>
      <c r="E44" s="141">
        <f>+H41+G37</f>
        <v>1429.7960576702878</v>
      </c>
      <c r="F44" s="142">
        <v>1.4E-2</v>
      </c>
      <c r="G44" s="143">
        <f>E44*F44</f>
        <v>20.017144807384032</v>
      </c>
      <c r="H44" s="29"/>
      <c r="I44" s="18"/>
      <c r="J44" s="20"/>
    </row>
    <row r="45" spans="2:14" x14ac:dyDescent="0.2">
      <c r="B45" s="162"/>
      <c r="C45" s="210"/>
      <c r="D45" s="211"/>
      <c r="E45" s="14"/>
      <c r="F45" s="15"/>
      <c r="G45" s="16"/>
      <c r="H45" s="12"/>
      <c r="I45" s="7"/>
      <c r="J45" s="12"/>
    </row>
    <row r="46" spans="2:14" ht="17" thickBot="1" x14ac:dyDescent="0.25">
      <c r="B46" s="2"/>
      <c r="C46" s="2"/>
      <c r="D46" s="2"/>
      <c r="E46" s="3"/>
      <c r="F46" s="3"/>
      <c r="G46" s="3"/>
      <c r="H46" s="3"/>
      <c r="I46" s="3"/>
      <c r="J46" s="3"/>
    </row>
    <row r="47" spans="2:14" ht="21" customHeight="1" thickBot="1" x14ac:dyDescent="0.25">
      <c r="B47" s="221" t="s">
        <v>39</v>
      </c>
      <c r="C47" s="222"/>
      <c r="D47" s="223"/>
      <c r="E47" s="144"/>
      <c r="F47" s="144"/>
      <c r="G47" s="144"/>
      <c r="H47" s="144"/>
      <c r="I47" s="144"/>
      <c r="J47" s="145">
        <f>H41-G44</f>
        <v>1359.8778439472178</v>
      </c>
    </row>
    <row r="48" spans="2:14" ht="6" customHeight="1" x14ac:dyDescent="0.2">
      <c r="C48" s="2"/>
      <c r="D48" s="2"/>
      <c r="E48" s="3"/>
      <c r="F48" s="3"/>
      <c r="G48" s="3"/>
      <c r="H48" s="3"/>
      <c r="I48" s="3"/>
    </row>
    <row r="49" spans="1:10" x14ac:dyDescent="0.2">
      <c r="B49" s="2"/>
      <c r="C49" s="2"/>
      <c r="D49" s="2"/>
      <c r="E49" s="3"/>
      <c r="F49" s="3"/>
      <c r="G49" s="3"/>
      <c r="H49" s="3"/>
      <c r="I49" s="3"/>
      <c r="J49" s="3"/>
    </row>
    <row r="50" spans="1:10" x14ac:dyDescent="0.2">
      <c r="I50" s="3"/>
      <c r="J50" s="3"/>
    </row>
    <row r="51" spans="1:10" s="4" customFormat="1" ht="29" customHeight="1" x14ac:dyDescent="0.2">
      <c r="A51" s="3"/>
      <c r="B51" s="105" t="s">
        <v>40</v>
      </c>
      <c r="C51" s="151" t="s">
        <v>42</v>
      </c>
      <c r="D51" s="151" t="s">
        <v>41</v>
      </c>
      <c r="E51" s="151" t="s">
        <v>43</v>
      </c>
      <c r="F51" s="151" t="s">
        <v>44</v>
      </c>
      <c r="G51" s="151" t="s">
        <v>45</v>
      </c>
      <c r="H51" s="151" t="s">
        <v>46</v>
      </c>
      <c r="I51" s="3"/>
      <c r="J51" s="3"/>
    </row>
    <row r="52" spans="1:10" ht="22" customHeight="1" x14ac:dyDescent="0.2">
      <c r="B52" s="150" t="s">
        <v>47</v>
      </c>
      <c r="C52" s="69">
        <f>H21</f>
        <v>1678.9868999999999</v>
      </c>
      <c r="D52" s="69">
        <f>+G39</f>
        <v>437.69191124539799</v>
      </c>
      <c r="E52" s="69">
        <f>J39</f>
        <v>816.82155897300004</v>
      </c>
      <c r="F52" s="69"/>
      <c r="G52" s="69">
        <f>E44</f>
        <v>1429.7960576702878</v>
      </c>
      <c r="H52" s="69">
        <f>E19</f>
        <v>151.66999999999999</v>
      </c>
      <c r="I52" s="3"/>
      <c r="J52" s="3"/>
    </row>
    <row r="53" spans="1:10" x14ac:dyDescent="0.2">
      <c r="B53" s="150" t="s">
        <v>72</v>
      </c>
      <c r="C53" s="69">
        <f>'BS janvier 2022 '!B55+'BS février 2022  '!C52+C52+'BS mars 2022  '!C52+'BS avril 2022  '!C52+'BS mai 2022'!C52+'BS juin 2022'!C52+'BS juillet 2022'!C52</f>
        <v>13028.453000000001</v>
      </c>
      <c r="D53" s="69">
        <f>'BS janvier 2022 '!C55+'BS février 2022  '!D52+D52+'BS mars 2022  '!D52+'BS avril 2022  '!D52+'BS mai 2022'!D52+'BS juin 2022'!D52+'BS juillet 2022'!D52</f>
        <v>3411.8253094832598</v>
      </c>
      <c r="E53" s="69">
        <f>'BS janvier 2022 '!D55+'BS février 2022  '!E52+E52+'BS mars 2022  '!E52+'BS avril 2022  '!E52+'BS mai 2022'!E52+'BS juin 2022'!E52+'BS juillet 2022'!E52</f>
        <v>6353.76178101</v>
      </c>
      <c r="F53" s="69">
        <f>'BS janvier 2022 '!E55+'BS février 2022  '!F52+F52+'BS mars 2022  '!F52+'BS avril 2022  '!F52+'BS mai 2022'!F52+'BS juin 2022'!F52+'BS juillet 2022'!F52</f>
        <v>0</v>
      </c>
      <c r="G53" s="69">
        <f>'BS janvier 2022 '!F55+'BS février 2022  '!G52+G52+'BS mars 2022  '!G52+'BS avril 2022  '!G52+'BS mai 2022'!G52+'BS juin 2022'!G52+'BS juillet 2022'!G52</f>
        <v>11132.895560422559</v>
      </c>
      <c r="H53" s="69">
        <f>'BS janvier 2022 '!G55+'BS février 2022  '!H52+H52+'BS mars 2022  '!H52+'BS avril 2022  '!H52+'BS mai 2022'!H52+'BS juin 2022'!H52+'BS juillet 2022'!H52</f>
        <v>1213.3599999999999</v>
      </c>
      <c r="I53" s="3"/>
      <c r="J53" s="3"/>
    </row>
    <row r="54" spans="1:10" x14ac:dyDescent="0.2">
      <c r="B54" s="2"/>
      <c r="C54" s="2"/>
      <c r="D54" s="2"/>
      <c r="E54" s="3"/>
      <c r="F54" s="3"/>
      <c r="G54" s="3"/>
      <c r="H54" s="3"/>
      <c r="I54" s="3"/>
      <c r="J54" s="3"/>
    </row>
    <row r="55" spans="1:10" x14ac:dyDescent="0.2">
      <c r="B55" s="2"/>
      <c r="C55" s="2"/>
      <c r="D55" s="2"/>
      <c r="E55" s="3"/>
      <c r="F55" s="3"/>
      <c r="G55" s="3"/>
      <c r="H55" s="3"/>
      <c r="I55" s="3"/>
      <c r="J55" s="3"/>
    </row>
  </sheetData>
  <mergeCells count="23">
    <mergeCell ref="B41:D41"/>
    <mergeCell ref="B42:D42"/>
    <mergeCell ref="B44:D44"/>
    <mergeCell ref="B45:D45"/>
    <mergeCell ref="B47:D47"/>
    <mergeCell ref="B37:D37"/>
    <mergeCell ref="B11:F11"/>
    <mergeCell ref="B12:F12"/>
    <mergeCell ref="B13:F13"/>
    <mergeCell ref="E16:H17"/>
    <mergeCell ref="B19:D19"/>
    <mergeCell ref="B21:D21"/>
    <mergeCell ref="B23:D23"/>
    <mergeCell ref="B24:D24"/>
    <mergeCell ref="B25:D25"/>
    <mergeCell ref="I16:J17"/>
    <mergeCell ref="B18:D18"/>
    <mergeCell ref="B1:C1"/>
    <mergeCell ref="D1:E1"/>
    <mergeCell ref="B4:F4"/>
    <mergeCell ref="B6:F6"/>
    <mergeCell ref="B7:F7"/>
    <mergeCell ref="B8:F9"/>
  </mergeCells>
  <pageMargins left="0.25" right="0.25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BS janvier 2022 </vt:lpstr>
      <vt:lpstr>BS février 2022  </vt:lpstr>
      <vt:lpstr>BS mars 2022  </vt:lpstr>
      <vt:lpstr>BS avril 2022  </vt:lpstr>
      <vt:lpstr>BS mai 2022</vt:lpstr>
      <vt:lpstr>BS juin 2022</vt:lpstr>
      <vt:lpstr>BS juillet 2022</vt:lpstr>
      <vt:lpstr>BS aout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COURTINE</dc:creator>
  <cp:lastModifiedBy>Cassandra COURTINE</cp:lastModifiedBy>
  <cp:lastPrinted>2022-09-05T08:34:08Z</cp:lastPrinted>
  <dcterms:created xsi:type="dcterms:W3CDTF">2022-09-02T08:04:55Z</dcterms:created>
  <dcterms:modified xsi:type="dcterms:W3CDTF">2022-09-06T19:30:25Z</dcterms:modified>
</cp:coreProperties>
</file>