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8.xml" ContentType="application/vnd.openxmlformats-officedocument.spreadsheetml.pivotTab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9.xml" ContentType="application/vnd.openxmlformats-officedocument.spreadsheetml.pivotTab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24226"/>
  <mc:AlternateContent xmlns:mc="http://schemas.openxmlformats.org/markup-compatibility/2006">
    <mc:Choice Requires="x15">
      <x15ac:absPath xmlns:x15ac="http://schemas.microsoft.com/office/spreadsheetml/2010/11/ac" url="/Users/jessicagrouas/Documents/COURS LICENCE/Analyse transversale des projets/TD2/"/>
    </mc:Choice>
  </mc:AlternateContent>
  <xr:revisionPtr revIDLastSave="0" documentId="13_ncr:1_{E84C50D7-26DA-4049-B6C3-C29B6B494E36}" xr6:coauthVersionLast="47" xr6:coauthVersionMax="47" xr10:uidLastSave="{00000000-0000-0000-0000-000000000000}"/>
  <bookViews>
    <workbookView xWindow="0" yWindow="500" windowWidth="28800" windowHeight="16140" xr2:uid="{00000000-000D-0000-FFFF-FFFF00000000}"/>
  </bookViews>
  <sheets>
    <sheet name="Données" sheetId="1" r:id="rId1"/>
    <sheet name="Bilan Social" sheetId="6" r:id="rId2"/>
    <sheet name="Pyramide des âges" sheetId="7" r:id="rId3"/>
    <sheet name="Pyramide de l'ancienneté " sheetId="11" r:id="rId4"/>
    <sheet name="Sources" sheetId="15" r:id="rId5"/>
  </sheets>
  <definedNames>
    <definedName name="_xlnm._FilterDatabase" localSheetId="0" hidden="1">Données!$B$3:$K$83</definedName>
    <definedName name="_xlnm._FilterDatabase" localSheetId="2" hidden="1">'Pyramide des âges'!$A$5:$E$5</definedName>
  </definedNames>
  <calcPr calcId="191029"/>
  <pivotCaches>
    <pivotCache cacheId="118" r:id="rId6"/>
    <pivotCache cacheId="119" r:id="rId7"/>
    <pivotCache cacheId="120" r:id="rId8"/>
    <pivotCache cacheId="121" r:id="rId9"/>
    <pivotCache cacheId="122" r:id="rId10"/>
    <pivotCache cacheId="123" r:id="rId11"/>
    <pivotCache cacheId="124" r:id="rId12"/>
    <pivotCache cacheId="125" r:id="rId13"/>
    <pivotCache cacheId="126"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l="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4" i="1"/>
  <c r="M17" i="11"/>
  <c r="M18" i="11"/>
  <c r="M19" i="11"/>
  <c r="M20" i="11"/>
  <c r="M16" i="11"/>
  <c r="G85" i="11"/>
  <c r="G84" i="11"/>
  <c r="G83" i="11"/>
  <c r="G82" i="11"/>
  <c r="G81" i="11"/>
  <c r="G80" i="11"/>
  <c r="G79" i="11"/>
  <c r="G78" i="11"/>
  <c r="G77" i="11"/>
  <c r="G76" i="11"/>
  <c r="G75" i="11"/>
  <c r="G74" i="11"/>
  <c r="G73" i="11"/>
  <c r="G72" i="11"/>
  <c r="G71" i="11"/>
  <c r="G70" i="1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E39" i="11"/>
  <c r="F39" i="11" s="1"/>
  <c r="E40" i="11"/>
  <c r="F40" i="11" s="1"/>
  <c r="E41" i="11"/>
  <c r="F41" i="11" s="1"/>
  <c r="E42" i="11"/>
  <c r="F42" i="11" s="1"/>
  <c r="E43" i="11"/>
  <c r="F43" i="11" s="1"/>
  <c r="E44" i="11"/>
  <c r="F44" i="11" s="1"/>
  <c r="E45" i="11"/>
  <c r="F45" i="11" s="1"/>
  <c r="E46" i="11"/>
  <c r="F46" i="11" s="1"/>
  <c r="E47" i="11"/>
  <c r="F47" i="11" s="1"/>
  <c r="E48" i="11"/>
  <c r="F48" i="11" s="1"/>
  <c r="E49" i="11"/>
  <c r="F49" i="11" s="1"/>
  <c r="E50" i="11"/>
  <c r="F50" i="11" s="1"/>
  <c r="E51" i="11"/>
  <c r="F51" i="11" s="1"/>
  <c r="E52" i="11"/>
  <c r="F52" i="11" s="1"/>
  <c r="E53" i="11"/>
  <c r="F53" i="11" s="1"/>
  <c r="E54" i="11"/>
  <c r="F54" i="11" s="1"/>
  <c r="E55" i="11"/>
  <c r="F55" i="11" s="1"/>
  <c r="E56" i="11"/>
  <c r="F56" i="11" s="1"/>
  <c r="E57" i="11"/>
  <c r="F57" i="11" s="1"/>
  <c r="E58" i="11"/>
  <c r="F58" i="11" s="1"/>
  <c r="E59" i="11"/>
  <c r="F59" i="11" s="1"/>
  <c r="E60" i="11"/>
  <c r="F60" i="11" s="1"/>
  <c r="E61" i="11"/>
  <c r="F61" i="11" s="1"/>
  <c r="E62" i="11"/>
  <c r="F62" i="11" s="1"/>
  <c r="E63" i="11"/>
  <c r="F63" i="11" s="1"/>
  <c r="E64" i="11"/>
  <c r="F64" i="11" s="1"/>
  <c r="E65" i="11"/>
  <c r="F65" i="11" s="1"/>
  <c r="E66" i="11"/>
  <c r="F66" i="11" s="1"/>
  <c r="E67" i="11"/>
  <c r="F67" i="11" s="1"/>
  <c r="E68" i="11"/>
  <c r="F68" i="11" s="1"/>
  <c r="E69" i="11"/>
  <c r="F69" i="11" s="1"/>
  <c r="E70" i="11"/>
  <c r="F70" i="11" s="1"/>
  <c r="E71" i="11"/>
  <c r="F71" i="11" s="1"/>
  <c r="E72" i="11"/>
  <c r="F72" i="11" s="1"/>
  <c r="E73" i="11"/>
  <c r="F73" i="11" s="1"/>
  <c r="E74" i="11"/>
  <c r="F74" i="11" s="1"/>
  <c r="E75" i="11"/>
  <c r="F75" i="11" s="1"/>
  <c r="E76" i="11"/>
  <c r="F76" i="11" s="1"/>
  <c r="E77" i="11"/>
  <c r="F77" i="11" s="1"/>
  <c r="E78" i="11"/>
  <c r="F78" i="11" s="1"/>
  <c r="E79" i="11"/>
  <c r="F79" i="11" s="1"/>
  <c r="E80" i="11"/>
  <c r="F80" i="11" s="1"/>
  <c r="E81" i="11"/>
  <c r="F81" i="11" s="1"/>
  <c r="E82" i="11"/>
  <c r="F82" i="11" s="1"/>
  <c r="E83" i="11"/>
  <c r="F83" i="11" s="1"/>
  <c r="E84" i="11"/>
  <c r="F84" i="11" s="1"/>
  <c r="E85" i="11"/>
  <c r="F85" i="11" s="1"/>
  <c r="E6" i="11"/>
  <c r="F6" i="11" s="1"/>
  <c r="M18" i="7"/>
  <c r="M19" i="7"/>
  <c r="M20" i="7"/>
  <c r="M21" i="7"/>
  <c r="M17" i="7"/>
  <c r="F85" i="7"/>
  <c r="F84" i="7"/>
  <c r="F83" i="7"/>
  <c r="F82" i="7"/>
  <c r="F81" i="7"/>
  <c r="F80" i="7"/>
  <c r="F79" i="7"/>
  <c r="F78" i="7"/>
  <c r="F77" i="7"/>
  <c r="F76" i="7"/>
  <c r="F75" i="7"/>
  <c r="F74" i="7"/>
  <c r="F73" i="7"/>
  <c r="F72" i="7"/>
  <c r="F71" i="7"/>
  <c r="F70" i="7"/>
  <c r="E15" i="7"/>
  <c r="E31" i="7"/>
  <c r="E47" i="7"/>
  <c r="E63" i="7"/>
  <c r="E79" i="7"/>
  <c r="O4" i="1"/>
  <c r="D7" i="7"/>
  <c r="E7" i="7" s="1"/>
  <c r="D8" i="7"/>
  <c r="E8" i="7" s="1"/>
  <c r="D9" i="7"/>
  <c r="E9" i="7" s="1"/>
  <c r="D10" i="7"/>
  <c r="E10" i="7" s="1"/>
  <c r="D11" i="7"/>
  <c r="E11" i="7" s="1"/>
  <c r="D12" i="7"/>
  <c r="E12" i="7" s="1"/>
  <c r="D13" i="7"/>
  <c r="E13" i="7" s="1"/>
  <c r="D14" i="7"/>
  <c r="E14" i="7" s="1"/>
  <c r="D15" i="7"/>
  <c r="D16" i="7"/>
  <c r="E16" i="7" s="1"/>
  <c r="D17" i="7"/>
  <c r="E17" i="7" s="1"/>
  <c r="D18" i="7"/>
  <c r="E18" i="7" s="1"/>
  <c r="D19" i="7"/>
  <c r="E19" i="7" s="1"/>
  <c r="D20" i="7"/>
  <c r="E20" i="7" s="1"/>
  <c r="D21" i="7"/>
  <c r="E21" i="7" s="1"/>
  <c r="D22" i="7"/>
  <c r="E22" i="7" s="1"/>
  <c r="D23" i="7"/>
  <c r="E23" i="7" s="1"/>
  <c r="D24" i="7"/>
  <c r="E24" i="7" s="1"/>
  <c r="D25" i="7"/>
  <c r="E25" i="7" s="1"/>
  <c r="D26" i="7"/>
  <c r="E26" i="7" s="1"/>
  <c r="D27" i="7"/>
  <c r="E27" i="7" s="1"/>
  <c r="D28" i="7"/>
  <c r="E28" i="7" s="1"/>
  <c r="D29" i="7"/>
  <c r="E29" i="7" s="1"/>
  <c r="D30" i="7"/>
  <c r="E30" i="7" s="1"/>
  <c r="D31" i="7"/>
  <c r="D32" i="7"/>
  <c r="E32" i="7" s="1"/>
  <c r="D33" i="7"/>
  <c r="E33" i="7" s="1"/>
  <c r="D34" i="7"/>
  <c r="E34" i="7" s="1"/>
  <c r="D35" i="7"/>
  <c r="E35" i="7" s="1"/>
  <c r="D36" i="7"/>
  <c r="E36" i="7" s="1"/>
  <c r="D37" i="7"/>
  <c r="E37" i="7" s="1"/>
  <c r="D38" i="7"/>
  <c r="E38" i="7" s="1"/>
  <c r="D39" i="7"/>
  <c r="E39" i="7" s="1"/>
  <c r="D40" i="7"/>
  <c r="E40" i="7" s="1"/>
  <c r="D41" i="7"/>
  <c r="E41" i="7" s="1"/>
  <c r="D42" i="7"/>
  <c r="E42" i="7" s="1"/>
  <c r="D43" i="7"/>
  <c r="E43" i="7" s="1"/>
  <c r="D44" i="7"/>
  <c r="E44" i="7" s="1"/>
  <c r="D45" i="7"/>
  <c r="E45" i="7" s="1"/>
  <c r="D46" i="7"/>
  <c r="E46" i="7" s="1"/>
  <c r="D47" i="7"/>
  <c r="D48" i="7"/>
  <c r="E48" i="7" s="1"/>
  <c r="D49" i="7"/>
  <c r="E49" i="7" s="1"/>
  <c r="D50" i="7"/>
  <c r="E50" i="7" s="1"/>
  <c r="D51" i="7"/>
  <c r="E51" i="7" s="1"/>
  <c r="D52" i="7"/>
  <c r="E52" i="7" s="1"/>
  <c r="D53" i="7"/>
  <c r="E53" i="7" s="1"/>
  <c r="D54" i="7"/>
  <c r="E54" i="7" s="1"/>
  <c r="D55" i="7"/>
  <c r="E55" i="7" s="1"/>
  <c r="D56" i="7"/>
  <c r="E56" i="7" s="1"/>
  <c r="D57" i="7"/>
  <c r="E57" i="7" s="1"/>
  <c r="D58" i="7"/>
  <c r="E58" i="7" s="1"/>
  <c r="D59" i="7"/>
  <c r="E59" i="7" s="1"/>
  <c r="D60" i="7"/>
  <c r="E60" i="7" s="1"/>
  <c r="D61" i="7"/>
  <c r="E61" i="7" s="1"/>
  <c r="D62" i="7"/>
  <c r="E62" i="7" s="1"/>
  <c r="D63" i="7"/>
  <c r="D64" i="7"/>
  <c r="E64" i="7" s="1"/>
  <c r="D65" i="7"/>
  <c r="E65" i="7" s="1"/>
  <c r="D66" i="7"/>
  <c r="E66" i="7" s="1"/>
  <c r="D67" i="7"/>
  <c r="E67" i="7" s="1"/>
  <c r="D68" i="7"/>
  <c r="E68" i="7" s="1"/>
  <c r="D69" i="7"/>
  <c r="E69" i="7" s="1"/>
  <c r="D70" i="7"/>
  <c r="E70" i="7" s="1"/>
  <c r="D71" i="7"/>
  <c r="E71" i="7" s="1"/>
  <c r="D72" i="7"/>
  <c r="E72" i="7" s="1"/>
  <c r="D73" i="7"/>
  <c r="E73" i="7" s="1"/>
  <c r="D74" i="7"/>
  <c r="E74" i="7" s="1"/>
  <c r="D75" i="7"/>
  <c r="E75" i="7" s="1"/>
  <c r="D76" i="7"/>
  <c r="E76" i="7" s="1"/>
  <c r="D77" i="7"/>
  <c r="E77" i="7" s="1"/>
  <c r="D78" i="7"/>
  <c r="E78" i="7" s="1"/>
  <c r="D79" i="7"/>
  <c r="D80" i="7"/>
  <c r="E80" i="7" s="1"/>
  <c r="D81" i="7"/>
  <c r="E81" i="7" s="1"/>
  <c r="D82" i="7"/>
  <c r="E82" i="7" s="1"/>
  <c r="D83" i="7"/>
  <c r="E83" i="7" s="1"/>
  <c r="D84" i="7"/>
  <c r="E84" i="7" s="1"/>
  <c r="D85" i="7"/>
  <c r="E85" i="7" s="1"/>
  <c r="D6" i="7"/>
  <c r="E6" i="7" s="1"/>
  <c r="M4" i="1"/>
  <c r="N4" i="1" s="1"/>
  <c r="H10" i="6"/>
  <c r="T68" i="1"/>
  <c r="T69" i="1"/>
  <c r="T70" i="1"/>
  <c r="T71" i="1"/>
  <c r="T72" i="1"/>
  <c r="T73" i="1"/>
  <c r="T74" i="1"/>
  <c r="T75" i="1"/>
  <c r="T76" i="1"/>
  <c r="T77" i="1"/>
  <c r="T78" i="1"/>
  <c r="T79" i="1"/>
  <c r="T80" i="1"/>
  <c r="T81" i="1"/>
  <c r="T82" i="1"/>
  <c r="T83"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4" i="1"/>
  <c r="H9" i="6"/>
  <c r="H8" i="6"/>
  <c r="H7" i="6"/>
  <c r="H6" i="6"/>
  <c r="P5" i="1"/>
  <c r="Q5" i="1" s="1"/>
  <c r="P6" i="1"/>
  <c r="Q6" i="1" s="1"/>
  <c r="P7" i="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33" i="1"/>
  <c r="Q33" i="1" s="1"/>
  <c r="P34" i="1"/>
  <c r="Q34" i="1" s="1"/>
  <c r="P35" i="1"/>
  <c r="Q35" i="1" s="1"/>
  <c r="P36" i="1"/>
  <c r="Q36" i="1" s="1"/>
  <c r="P37" i="1"/>
  <c r="Q37" i="1" s="1"/>
  <c r="P38" i="1"/>
  <c r="Q38" i="1" s="1"/>
  <c r="P39" i="1"/>
  <c r="Q39" i="1" s="1"/>
  <c r="P40" i="1"/>
  <c r="Q40" i="1" s="1"/>
  <c r="P41" i="1"/>
  <c r="Q41" i="1" s="1"/>
  <c r="P42" i="1"/>
  <c r="Q42" i="1" s="1"/>
  <c r="P43" i="1"/>
  <c r="Q43" i="1" s="1"/>
  <c r="P44" i="1"/>
  <c r="Q44" i="1" s="1"/>
  <c r="P45" i="1"/>
  <c r="Q45" i="1" s="1"/>
  <c r="P46" i="1"/>
  <c r="Q46" i="1" s="1"/>
  <c r="P47" i="1"/>
  <c r="Q47" i="1" s="1"/>
  <c r="P48" i="1"/>
  <c r="Q48" i="1" s="1"/>
  <c r="P49" i="1"/>
  <c r="Q49" i="1" s="1"/>
  <c r="P50" i="1"/>
  <c r="Q50" i="1" s="1"/>
  <c r="P51" i="1"/>
  <c r="Q51" i="1" s="1"/>
  <c r="P52" i="1"/>
  <c r="Q52" i="1" s="1"/>
  <c r="P53" i="1"/>
  <c r="Q53" i="1" s="1"/>
  <c r="P54" i="1"/>
  <c r="Q54" i="1" s="1"/>
  <c r="P55" i="1"/>
  <c r="Q55" i="1" s="1"/>
  <c r="P56" i="1"/>
  <c r="Q56" i="1" s="1"/>
  <c r="P57" i="1"/>
  <c r="Q57" i="1" s="1"/>
  <c r="P58" i="1"/>
  <c r="Q58" i="1" s="1"/>
  <c r="P59" i="1"/>
  <c r="Q59" i="1" s="1"/>
  <c r="P60" i="1"/>
  <c r="Q60" i="1" s="1"/>
  <c r="P61" i="1"/>
  <c r="Q61" i="1" s="1"/>
  <c r="P62" i="1"/>
  <c r="Q62" i="1" s="1"/>
  <c r="P63" i="1"/>
  <c r="Q63" i="1" s="1"/>
  <c r="P64" i="1"/>
  <c r="Q64" i="1" s="1"/>
  <c r="P65" i="1"/>
  <c r="Q65" i="1" s="1"/>
  <c r="P66" i="1"/>
  <c r="Q66" i="1" s="1"/>
  <c r="P67" i="1"/>
  <c r="Q67" i="1" s="1"/>
  <c r="P68" i="1"/>
  <c r="Q68" i="1" s="1"/>
  <c r="P69" i="1"/>
  <c r="Q69" i="1" s="1"/>
  <c r="P70" i="1"/>
  <c r="Q70" i="1" s="1"/>
  <c r="P71" i="1"/>
  <c r="Q71" i="1" s="1"/>
  <c r="P72" i="1"/>
  <c r="Q72" i="1" s="1"/>
  <c r="P73" i="1"/>
  <c r="Q73" i="1" s="1"/>
  <c r="P74" i="1"/>
  <c r="Q74" i="1" s="1"/>
  <c r="P75" i="1"/>
  <c r="Q75" i="1" s="1"/>
  <c r="P76" i="1"/>
  <c r="Q76" i="1" s="1"/>
  <c r="P77" i="1"/>
  <c r="Q77" i="1" s="1"/>
  <c r="P78" i="1"/>
  <c r="Q78" i="1" s="1"/>
  <c r="P79" i="1"/>
  <c r="Q79" i="1" s="1"/>
  <c r="P80" i="1"/>
  <c r="Q80" i="1" s="1"/>
  <c r="P81" i="1"/>
  <c r="Q81" i="1" s="1"/>
  <c r="P82" i="1"/>
  <c r="Q82" i="1" s="1"/>
  <c r="P83" i="1"/>
  <c r="Q83" i="1" s="1"/>
  <c r="P4" i="1"/>
  <c r="Q4" i="1" s="1"/>
  <c r="M5" i="1"/>
  <c r="N5" i="1" s="1"/>
  <c r="M6" i="1"/>
  <c r="N6" i="1" s="1"/>
  <c r="M7" i="1"/>
  <c r="N7" i="1" s="1"/>
  <c r="M8" i="1"/>
  <c r="O8" i="1" s="1"/>
  <c r="M9" i="1"/>
  <c r="N9" i="1" s="1"/>
  <c r="M10" i="1"/>
  <c r="N10" i="1" s="1"/>
  <c r="M11" i="1"/>
  <c r="N11" i="1" s="1"/>
  <c r="M12" i="1"/>
  <c r="O12" i="1" s="1"/>
  <c r="M13" i="1"/>
  <c r="N13" i="1" s="1"/>
  <c r="M14" i="1"/>
  <c r="N14" i="1" s="1"/>
  <c r="M15" i="1"/>
  <c r="N15" i="1" s="1"/>
  <c r="M16" i="1"/>
  <c r="O16" i="1" s="1"/>
  <c r="M17" i="1"/>
  <c r="N17" i="1" s="1"/>
  <c r="M18" i="1"/>
  <c r="N18" i="1" s="1"/>
  <c r="M19" i="1"/>
  <c r="N19" i="1" s="1"/>
  <c r="M20" i="1"/>
  <c r="O20" i="1" s="1"/>
  <c r="M21" i="1"/>
  <c r="N21" i="1" s="1"/>
  <c r="M22" i="1"/>
  <c r="N22" i="1" s="1"/>
  <c r="M23" i="1"/>
  <c r="N23" i="1" s="1"/>
  <c r="M24" i="1"/>
  <c r="O24" i="1" s="1"/>
  <c r="M25" i="1"/>
  <c r="N25" i="1" s="1"/>
  <c r="M26" i="1"/>
  <c r="N26" i="1" s="1"/>
  <c r="M27" i="1"/>
  <c r="N27" i="1" s="1"/>
  <c r="M28" i="1"/>
  <c r="O28" i="1" s="1"/>
  <c r="M29" i="1"/>
  <c r="N29" i="1" s="1"/>
  <c r="M30" i="1"/>
  <c r="N30" i="1" s="1"/>
  <c r="M31" i="1"/>
  <c r="N31" i="1" s="1"/>
  <c r="M32" i="1"/>
  <c r="O32" i="1" s="1"/>
  <c r="M33" i="1"/>
  <c r="N33" i="1" s="1"/>
  <c r="M34" i="1"/>
  <c r="N34" i="1" s="1"/>
  <c r="M35" i="1"/>
  <c r="N35" i="1" s="1"/>
  <c r="M36" i="1"/>
  <c r="O36" i="1" s="1"/>
  <c r="M37" i="1"/>
  <c r="N37" i="1" s="1"/>
  <c r="M38" i="1"/>
  <c r="N38" i="1" s="1"/>
  <c r="M39" i="1"/>
  <c r="N39" i="1" s="1"/>
  <c r="M40" i="1"/>
  <c r="O40" i="1" s="1"/>
  <c r="M41" i="1"/>
  <c r="N41" i="1" s="1"/>
  <c r="M42" i="1"/>
  <c r="N42" i="1" s="1"/>
  <c r="M43" i="1"/>
  <c r="N43" i="1" s="1"/>
  <c r="M44" i="1"/>
  <c r="O44" i="1" s="1"/>
  <c r="M45" i="1"/>
  <c r="N45" i="1" s="1"/>
  <c r="M46" i="1"/>
  <c r="N46" i="1" s="1"/>
  <c r="M47" i="1"/>
  <c r="N47" i="1" s="1"/>
  <c r="M48" i="1"/>
  <c r="O48" i="1" s="1"/>
  <c r="M49" i="1"/>
  <c r="N49" i="1" s="1"/>
  <c r="M50" i="1"/>
  <c r="N50" i="1" s="1"/>
  <c r="M51" i="1"/>
  <c r="N51" i="1" s="1"/>
  <c r="M52" i="1"/>
  <c r="O52" i="1" s="1"/>
  <c r="M53" i="1"/>
  <c r="N53" i="1" s="1"/>
  <c r="M54" i="1"/>
  <c r="N54" i="1" s="1"/>
  <c r="M55" i="1"/>
  <c r="N55" i="1" s="1"/>
  <c r="M56" i="1"/>
  <c r="O56" i="1" s="1"/>
  <c r="M57" i="1"/>
  <c r="N57" i="1" s="1"/>
  <c r="M58" i="1"/>
  <c r="N58" i="1" s="1"/>
  <c r="M59" i="1"/>
  <c r="N59" i="1" s="1"/>
  <c r="M60" i="1"/>
  <c r="O60" i="1" s="1"/>
  <c r="M61" i="1"/>
  <c r="N61" i="1" s="1"/>
  <c r="M62" i="1"/>
  <c r="N62" i="1" s="1"/>
  <c r="M63" i="1"/>
  <c r="N63" i="1" s="1"/>
  <c r="M64" i="1"/>
  <c r="O64" i="1" s="1"/>
  <c r="M65" i="1"/>
  <c r="N65" i="1" s="1"/>
  <c r="M66" i="1"/>
  <c r="N66" i="1" s="1"/>
  <c r="M67" i="1"/>
  <c r="N67" i="1" s="1"/>
  <c r="M68" i="1"/>
  <c r="O68" i="1" s="1"/>
  <c r="M69" i="1"/>
  <c r="N69" i="1" s="1"/>
  <c r="M70" i="1"/>
  <c r="N70" i="1" s="1"/>
  <c r="M71" i="1"/>
  <c r="N71" i="1" s="1"/>
  <c r="M72" i="1"/>
  <c r="O72" i="1" s="1"/>
  <c r="M73" i="1"/>
  <c r="N73" i="1" s="1"/>
  <c r="M74" i="1"/>
  <c r="N74" i="1" s="1"/>
  <c r="M75" i="1"/>
  <c r="N75" i="1" s="1"/>
  <c r="M76" i="1"/>
  <c r="N76" i="1" s="1"/>
  <c r="M77" i="1"/>
  <c r="N77" i="1" s="1"/>
  <c r="M78" i="1"/>
  <c r="N78" i="1" s="1"/>
  <c r="M79" i="1"/>
  <c r="N79" i="1" s="1"/>
  <c r="M80" i="1"/>
  <c r="O80" i="1" s="1"/>
  <c r="M81" i="1"/>
  <c r="N81" i="1" s="1"/>
  <c r="M82" i="1"/>
  <c r="N82" i="1" s="1"/>
  <c r="M83" i="1"/>
  <c r="N83" i="1" s="1"/>
  <c r="Y65" i="1"/>
  <c r="Z65" i="1"/>
  <c r="Y66" i="1"/>
  <c r="Z66" i="1"/>
  <c r="Y67" i="1"/>
  <c r="Z67" i="1"/>
  <c r="Z64" i="1"/>
  <c r="Y64" i="1"/>
  <c r="B9" i="6"/>
  <c r="B8" i="6"/>
  <c r="B7" i="6"/>
  <c r="B6" i="6"/>
  <c r="B37" i="6"/>
  <c r="B36" i="6"/>
  <c r="J83" i="1"/>
  <c r="J82" i="1"/>
  <c r="J81" i="1"/>
  <c r="J80" i="1"/>
  <c r="J79" i="1"/>
  <c r="J78" i="1"/>
  <c r="J77" i="1"/>
  <c r="J76" i="1"/>
  <c r="J75" i="1"/>
  <c r="J74" i="1"/>
  <c r="J73" i="1"/>
  <c r="J72" i="1"/>
  <c r="J71" i="1"/>
  <c r="J70" i="1"/>
  <c r="J69" i="1"/>
  <c r="J68"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B99" i="1" s="1"/>
  <c r="L41" i="1"/>
  <c r="L42" i="1"/>
  <c r="L43" i="1"/>
  <c r="L44" i="1"/>
  <c r="L45" i="1"/>
  <c r="L46" i="1"/>
  <c r="L47" i="1"/>
  <c r="B103" i="1" s="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4" i="1"/>
  <c r="I85" i="1"/>
  <c r="B98" i="1"/>
  <c r="D93" i="1"/>
  <c r="D92" i="1"/>
  <c r="D91" i="1"/>
  <c r="D90" i="1"/>
  <c r="O5" i="1" l="1"/>
  <c r="O21" i="1"/>
  <c r="O53" i="1"/>
  <c r="O37" i="1"/>
  <c r="O61" i="1"/>
  <c r="O45" i="1"/>
  <c r="O29" i="1"/>
  <c r="O13" i="1"/>
  <c r="O57" i="1"/>
  <c r="O41" i="1"/>
  <c r="O25" i="1"/>
  <c r="O9" i="1"/>
  <c r="O65" i="1"/>
  <c r="O49" i="1"/>
  <c r="O33" i="1"/>
  <c r="O17" i="1"/>
  <c r="N72" i="1"/>
  <c r="N56" i="1"/>
  <c r="N40" i="1"/>
  <c r="N24" i="1"/>
  <c r="N8" i="1"/>
  <c r="O67" i="1"/>
  <c r="O63" i="1"/>
  <c r="O59" i="1"/>
  <c r="O55" i="1"/>
  <c r="O51" i="1"/>
  <c r="O47" i="1"/>
  <c r="O43" i="1"/>
  <c r="O39" i="1"/>
  <c r="O35" i="1"/>
  <c r="O31" i="1"/>
  <c r="O27" i="1"/>
  <c r="O23" i="1"/>
  <c r="O19" i="1"/>
  <c r="O15" i="1"/>
  <c r="O11" i="1"/>
  <c r="O7" i="1"/>
  <c r="O82" i="1"/>
  <c r="O78" i="1"/>
  <c r="O74" i="1"/>
  <c r="O70" i="1"/>
  <c r="N68" i="1"/>
  <c r="N52" i="1"/>
  <c r="N36" i="1"/>
  <c r="N20" i="1"/>
  <c r="O66" i="1"/>
  <c r="O62" i="1"/>
  <c r="O58" i="1"/>
  <c r="O54" i="1"/>
  <c r="O50" i="1"/>
  <c r="O46" i="1"/>
  <c r="O42" i="1"/>
  <c r="O38" i="1"/>
  <c r="O34" i="1"/>
  <c r="O30" i="1"/>
  <c r="O26" i="1"/>
  <c r="O22" i="1"/>
  <c r="O18" i="1"/>
  <c r="O14" i="1"/>
  <c r="O10" i="1"/>
  <c r="O6" i="1"/>
  <c r="O81" i="1"/>
  <c r="O77" i="1"/>
  <c r="O73" i="1"/>
  <c r="O69" i="1"/>
  <c r="N80" i="1"/>
  <c r="N64" i="1"/>
  <c r="N48" i="1"/>
  <c r="N32" i="1"/>
  <c r="N16" i="1"/>
  <c r="O76" i="1"/>
  <c r="N60" i="1"/>
  <c r="N44" i="1"/>
  <c r="N28" i="1"/>
  <c r="N12" i="1"/>
  <c r="O83" i="1"/>
  <c r="O79" i="1"/>
  <c r="O75" i="1"/>
  <c r="O71" i="1"/>
  <c r="B38" i="6"/>
  <c r="B10" i="6"/>
  <c r="D94" i="1"/>
</calcChain>
</file>

<file path=xl/sharedStrings.xml><?xml version="1.0" encoding="utf-8"?>
<sst xmlns="http://schemas.openxmlformats.org/spreadsheetml/2006/main" count="1117" uniqueCount="263">
  <si>
    <t>NOM Prenom</t>
  </si>
  <si>
    <t>Sexe</t>
  </si>
  <si>
    <t>D_Nais</t>
  </si>
  <si>
    <t>D_Arrivée</t>
  </si>
  <si>
    <t>D_Sortie</t>
  </si>
  <si>
    <t>Statut</t>
  </si>
  <si>
    <t>Motif_Sortie</t>
  </si>
  <si>
    <t>Salaire/an</t>
  </si>
  <si>
    <t>M</t>
  </si>
  <si>
    <t>F</t>
  </si>
  <si>
    <t>Individu_01</t>
  </si>
  <si>
    <t>Individu_02</t>
  </si>
  <si>
    <t>Individu_03</t>
  </si>
  <si>
    <t>Individu_04</t>
  </si>
  <si>
    <t>Individu_05</t>
  </si>
  <si>
    <t>Individu_06</t>
  </si>
  <si>
    <t>Individu_07</t>
  </si>
  <si>
    <t>Individu_08</t>
  </si>
  <si>
    <t>Individu_09</t>
  </si>
  <si>
    <t>Individu_10</t>
  </si>
  <si>
    <t>Individu_11</t>
  </si>
  <si>
    <t>Individu_12</t>
  </si>
  <si>
    <t>Individu_13</t>
  </si>
  <si>
    <t>Individu_14</t>
  </si>
  <si>
    <t>Individu_15</t>
  </si>
  <si>
    <t>Individu_16</t>
  </si>
  <si>
    <t>Individu_17</t>
  </si>
  <si>
    <t>Individu_18</t>
  </si>
  <si>
    <t>Individu_19</t>
  </si>
  <si>
    <t>Individu_20</t>
  </si>
  <si>
    <t>Individu_21</t>
  </si>
  <si>
    <t>Individu_22</t>
  </si>
  <si>
    <t>Individu_23</t>
  </si>
  <si>
    <t>Individu_24</t>
  </si>
  <si>
    <t>Individu_25</t>
  </si>
  <si>
    <t>Individu_26</t>
  </si>
  <si>
    <t>Individu_27</t>
  </si>
  <si>
    <t>Individu_28</t>
  </si>
  <si>
    <t>Individu_29</t>
  </si>
  <si>
    <t>Individu_30</t>
  </si>
  <si>
    <t>Individu_31</t>
  </si>
  <si>
    <t>Individu_32</t>
  </si>
  <si>
    <t>Individu_33</t>
  </si>
  <si>
    <t>Individu_34</t>
  </si>
  <si>
    <t>Individu_35</t>
  </si>
  <si>
    <t>Individu_36</t>
  </si>
  <si>
    <t>Individu_37</t>
  </si>
  <si>
    <t>Individu_38</t>
  </si>
  <si>
    <t>Individu_39</t>
  </si>
  <si>
    <t>Individu_40</t>
  </si>
  <si>
    <t>Tps%</t>
  </si>
  <si>
    <t>Absenteisme</t>
  </si>
  <si>
    <t>ENTREPRISE X</t>
  </si>
  <si>
    <t>Individu_41</t>
  </si>
  <si>
    <t>Individu_42</t>
  </si>
  <si>
    <t>Individu_43</t>
  </si>
  <si>
    <t>Individu_44</t>
  </si>
  <si>
    <t>Individu_45</t>
  </si>
  <si>
    <t>Individu_46</t>
  </si>
  <si>
    <t>Individu_47</t>
  </si>
  <si>
    <t>Individu_48</t>
  </si>
  <si>
    <t>Individu_49</t>
  </si>
  <si>
    <t>Individu_50</t>
  </si>
  <si>
    <t>Individu_51</t>
  </si>
  <si>
    <t>Individu_52</t>
  </si>
  <si>
    <t>Individu_53</t>
  </si>
  <si>
    <t>Individu_54</t>
  </si>
  <si>
    <t>Individu_55</t>
  </si>
  <si>
    <t>Individu_56</t>
  </si>
  <si>
    <t>Individu_57</t>
  </si>
  <si>
    <t>Individu_58</t>
  </si>
  <si>
    <t>Individu_59</t>
  </si>
  <si>
    <t>Individu_60</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</si>
  <si>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</si>
  <si>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</si>
  <si>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</si>
  <si>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</si>
  <si>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</si>
  <si>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</si>
  <si>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</si>
  <si>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</si>
  <si>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</si>
  <si>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</si>
  <si>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</si>
  <si>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</si>
  <si>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</si>
  <si>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</si>
  <si>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</si>
  <si>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</si>
  <si>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Individu_77</t>
  </si>
  <si>
    <t>Individu_78</t>
  </si>
  <si>
    <t>Individu_79</t>
  </si>
  <si>
    <t>Individu_80</t>
  </si>
  <si>
    <t xml:space="preserve">Nom Prénom </t>
  </si>
  <si>
    <t>Décès</t>
  </si>
  <si>
    <t>Démission</t>
  </si>
  <si>
    <t>Retraite</t>
  </si>
  <si>
    <t>Licenciement économique</t>
  </si>
  <si>
    <t>Licenciement non éco</t>
  </si>
  <si>
    <t>Fin de contrat</t>
  </si>
  <si>
    <t>Autres</t>
  </si>
  <si>
    <t>Ouvrier</t>
  </si>
  <si>
    <t>Employé</t>
  </si>
  <si>
    <t>Cadre</t>
  </si>
  <si>
    <t>Directeur</t>
  </si>
  <si>
    <t>Salaire</t>
  </si>
  <si>
    <t>salaire brut annuel (prime incluse)</t>
  </si>
  <si>
    <t>Absentéisme</t>
  </si>
  <si>
    <t>Temps%</t>
  </si>
  <si>
    <t>pour les temps partiels</t>
  </si>
  <si>
    <t>en jours d'absence</t>
  </si>
  <si>
    <t>LEGENDE</t>
  </si>
  <si>
    <t>(par convention, le salaire est payé</t>
  </si>
  <si>
    <t xml:space="preserve">   pendant les absences)</t>
  </si>
  <si>
    <t>Il n'y a pas eu de grève, ni de jours chomés</t>
  </si>
  <si>
    <t>Remarques</t>
  </si>
  <si>
    <t>PROBLEME</t>
  </si>
  <si>
    <t>1°)  Elaborer le bilan social</t>
  </si>
  <si>
    <t>Répartition (sexe, âge, ancienneté)</t>
  </si>
  <si>
    <t>Mouvements (entrées et départs)</t>
  </si>
  <si>
    <t>Rémunération</t>
  </si>
  <si>
    <t>Effectif (selon statut, Temps plein et partiel)</t>
  </si>
  <si>
    <t>2°) Proposer une analyse sociale de l'entreprise</t>
  </si>
  <si>
    <t>Outils :</t>
  </si>
  <si>
    <t>Tableau (en unités et en %) [tri à plat]</t>
  </si>
  <si>
    <t>Croisement des paramètres</t>
  </si>
  <si>
    <t>Graphiques (différentes formes)</t>
  </si>
  <si>
    <t>Rapport avec traitement de texte</t>
  </si>
  <si>
    <t>*</t>
  </si>
  <si>
    <t>BILAN SOCIAL</t>
  </si>
  <si>
    <t xml:space="preserve"> </t>
  </si>
  <si>
    <t>Recommandation : ne pas modifier cette feuille</t>
  </si>
  <si>
    <t>Questions liminaires</t>
  </si>
  <si>
    <t>2) Quel est le salarié le plus jeune ?</t>
  </si>
  <si>
    <t>3) Quel est le salarié le plus ancien ?</t>
  </si>
  <si>
    <t>à cause du RGPD, Numéro</t>
  </si>
  <si>
    <t>Année 2021</t>
  </si>
  <si>
    <t>1) Quel est l'effectif ETP en fin 2021 ?</t>
  </si>
  <si>
    <t>4) Quelle est la masse salariale de 2021 ?</t>
  </si>
  <si>
    <t>ETP</t>
  </si>
  <si>
    <t>Taux</t>
  </si>
  <si>
    <t>TOTAL ETP</t>
  </si>
  <si>
    <t>L'individu le plus jeune est le 48</t>
  </si>
  <si>
    <t>L'individu le plus ancien est le 56</t>
  </si>
  <si>
    <t>Total général</t>
  </si>
  <si>
    <t>Effectif</t>
  </si>
  <si>
    <t>Total</t>
  </si>
  <si>
    <t>H</t>
  </si>
  <si>
    <t xml:space="preserve">Age </t>
  </si>
  <si>
    <t>Individu</t>
  </si>
  <si>
    <t>AGE</t>
  </si>
  <si>
    <t>Seuil</t>
  </si>
  <si>
    <t>inférieur à 28</t>
  </si>
  <si>
    <t xml:space="preserve">Supérieiur à 55 ans </t>
  </si>
  <si>
    <t xml:space="preserve">du 29 à 35 ans </t>
  </si>
  <si>
    <t xml:space="preserve">De 36 à 45 ans </t>
  </si>
  <si>
    <t xml:space="preserve">De 46 à 55 ans </t>
  </si>
  <si>
    <t>Tranche</t>
  </si>
  <si>
    <t>de 29 à 35 ans</t>
  </si>
  <si>
    <t>de 36 à 45 ans</t>
  </si>
  <si>
    <t>de 46 à 55 ans</t>
  </si>
  <si>
    <t>inférieur à 28 ans</t>
  </si>
  <si>
    <t>Supérieur à 55</t>
  </si>
  <si>
    <t xml:space="preserve">Ancienneté </t>
  </si>
  <si>
    <t xml:space="preserve">moins de 5 ans </t>
  </si>
  <si>
    <t xml:space="preserve">5 à 15 ans </t>
  </si>
  <si>
    <t xml:space="preserve">16 à 25 ans </t>
  </si>
  <si>
    <t xml:space="preserve">26 à 35 ans </t>
  </si>
  <si>
    <t xml:space="preserve">Supérieur à 36 ans </t>
  </si>
  <si>
    <t>Ancienneté</t>
  </si>
  <si>
    <t xml:space="preserve">Le statut en fonction du genre </t>
  </si>
  <si>
    <t xml:space="preserve">Le temps de travail en fonction du genre </t>
  </si>
  <si>
    <t xml:space="preserve">Cernicchiaro Julia </t>
  </si>
  <si>
    <t xml:space="preserve">Grouas Jessica </t>
  </si>
  <si>
    <t>Effectif en fonction du sexe</t>
  </si>
  <si>
    <t xml:space="preserve">Tranche d'ancienneté </t>
  </si>
  <si>
    <t>Tranche d'Age</t>
  </si>
  <si>
    <t>de 16 à 25 ans</t>
  </si>
  <si>
    <t>de 26 à 35 ans</t>
  </si>
  <si>
    <t>de 5 à 15 ans</t>
  </si>
  <si>
    <t>inférieur à 5 ans</t>
  </si>
  <si>
    <t>Supérieur à 36</t>
  </si>
  <si>
    <t xml:space="preserve">   </t>
  </si>
  <si>
    <t>Tranche d'ancienneté</t>
  </si>
  <si>
    <t xml:space="preserve">Répartition par genre et par ancienneté de l'effectif total au 31 décembre </t>
  </si>
  <si>
    <t xml:space="preserve">La répartition de l'effectif : Temps plein - temps partiel </t>
  </si>
  <si>
    <t xml:space="preserve">    </t>
  </si>
  <si>
    <t xml:space="preserve">  Sexe</t>
  </si>
  <si>
    <t xml:space="preserve">Temps </t>
  </si>
  <si>
    <t>Statut Employé/Cadre</t>
  </si>
  <si>
    <t>Motif de sortie</t>
  </si>
  <si>
    <t>autres</t>
  </si>
  <si>
    <t>décès</t>
  </si>
  <si>
    <t>démission</t>
  </si>
  <si>
    <t>licenciement non éco</t>
  </si>
  <si>
    <t>retraite</t>
  </si>
  <si>
    <t>(vide)</t>
  </si>
  <si>
    <t>Total Cadre</t>
  </si>
  <si>
    <t>Total Employé</t>
  </si>
  <si>
    <t xml:space="preserve">  </t>
  </si>
  <si>
    <t xml:space="preserve">Départ par catégorie hiérarchique et par genre </t>
  </si>
  <si>
    <t xml:space="preserve">Tranche salariale </t>
  </si>
  <si>
    <t>Supérieur à 61K</t>
  </si>
  <si>
    <t xml:space="preserve">Effectif selon le statut </t>
  </si>
  <si>
    <t>Genre</t>
  </si>
  <si>
    <t>Tranche d'âge</t>
  </si>
  <si>
    <t>Absences</t>
  </si>
  <si>
    <t>Temps plein / partiel</t>
  </si>
  <si>
    <t>Inférieur à 25K</t>
  </si>
  <si>
    <t xml:space="preserve">de 25K à 35K </t>
  </si>
  <si>
    <t>de 36K à 45K</t>
  </si>
  <si>
    <t>de 46K à 60K</t>
  </si>
  <si>
    <t xml:space="preserve">Dans cette entreprise, la majorité des salariés appartiennent à la catégorie des ouvriers (28 salariés soit 44%). La minorité correspond à la direction (4 salariés soit 6%). </t>
  </si>
  <si>
    <t xml:space="preserve">En termes de catégorie, la catégorie des ouvriers est homogène avec 13 femmes et 15 hommes. Par ailleurs, la majorité des employés est constituée de femme. </t>
  </si>
  <si>
    <t>Motif de départ</t>
  </si>
  <si>
    <t>Tranche d'age</t>
  </si>
  <si>
    <t xml:space="preserve">Inférieur à 28 ans </t>
  </si>
  <si>
    <t>Supérieur à 55 ans</t>
  </si>
  <si>
    <t xml:space="preserve">De 29 à 35 ans </t>
  </si>
  <si>
    <t>Femme</t>
  </si>
  <si>
    <t>Homme</t>
  </si>
  <si>
    <t xml:space="preserve">Inférieur à 5 ans </t>
  </si>
  <si>
    <t xml:space="preserve">De 5 à 15 ans </t>
  </si>
  <si>
    <t xml:space="preserve">De 26 à 35 ans </t>
  </si>
  <si>
    <t xml:space="preserve">De 16 à 25 ans </t>
  </si>
  <si>
    <t>Hommes</t>
  </si>
  <si>
    <t>Femmes</t>
  </si>
  <si>
    <t xml:space="preserve">Pyramide de l'ancienneté </t>
  </si>
  <si>
    <t>Pyramide des âges</t>
  </si>
  <si>
    <t>Tranche rémunération</t>
  </si>
  <si>
    <t>de 36000 à 45000</t>
  </si>
  <si>
    <t>de 46000 à 60000</t>
  </si>
  <si>
    <t>Supérieur à 61000</t>
  </si>
  <si>
    <t>de 26000 à 35000</t>
  </si>
  <si>
    <t>inférieur à 25000</t>
  </si>
  <si>
    <t>Total F</t>
  </si>
  <si>
    <t>Total M</t>
  </si>
  <si>
    <t xml:space="preserve">Tranche de rémunération </t>
  </si>
  <si>
    <t>Sexe et CSP</t>
  </si>
  <si>
    <t xml:space="preserve">La rémunération en fonction du sexe et de la catégorie socioprofessionnelle </t>
  </si>
  <si>
    <t xml:space="preserve">Cadre Femme </t>
  </si>
  <si>
    <t>Employé femme</t>
  </si>
  <si>
    <t>Cadre homme</t>
  </si>
  <si>
    <t>Employé Homme</t>
  </si>
  <si>
    <t xml:space="preserve">On constate une homogénéité de la rémunération entre les hommes et les femmes appartenant à la catégorie des employés. Cependant, on s'apperçoit qu'il y a une différence de rémunération entre les cadres hommes et les cadres femmes. </t>
  </si>
  <si>
    <t>Salaires</t>
  </si>
  <si>
    <t xml:space="preserve">Dans cette entreprise, les salariés appartenant à la tranche d'âge de 36 à 45 ans sont les plus absents (46%), suivis des salariés âgés de plus de 55 ans (26%). Les salariés les plus présents au sein de l'entreprise sont ceux ayant entre 29 et 35 ans. </t>
  </si>
  <si>
    <t xml:space="preserve">En termes général, on peut s'apercevoir qu'il y a eu au cours de ces dernières années une phase importante de recrutement. En effet, 40 salariés ont été recrutés dans les 15 dernières années. L'ancienneté est similaire entre les hommes et les femmes. </t>
  </si>
  <si>
    <t xml:space="preserve">Plus des 3/4 des salariés sont à temps complet, le reste est à temps partiel, définit comme suit :                                                                      6% sont à 80%  ; 5% à 60%  ; 3% à 50% et 2% à 70%. </t>
  </si>
  <si>
    <t xml:space="preserve">L'effectif de cette entreprise est constitué de 55% d'hommes et de 45% de femmes, soit un groupe assez homogène. </t>
  </si>
  <si>
    <t xml:space="preserve">Nous pouvons constater qu'il y a plus d'hommes à temps partiel. 4 salariés hommes de l'entreprise disposent d'un contrat de travail à temps partiel à 80%, un contrat qui ne concerne pas les femmes. Les femmes ont plus tendance à disposer d'un contrat à temps partiel de 50%. </t>
  </si>
  <si>
    <t>Dans le monde du travail actuel, la direction est, la plupart du temps représentée par des hommes. Dans cette entreprise, cela est démontré, en effet, 3 hommes sont à la tête de la direction avec seulement 1 femme et 9 salariés hommes ont un statut de cadre contre 4 femmes.</t>
  </si>
  <si>
    <t xml:space="preserve">Au niveau des cadres : seulement 2 départs sont dûs à la retraite. Concernant les employés, les départs sont dûs à des démissions et des licenciements non économique, ce qui peut relever un problème d'organisation et de qualité de vie au travail. La ligne "vide" correspond aux salariés encore présents dans l'entreprise. </t>
  </si>
  <si>
    <t>https://www.youtube.com/watch?v=TAgh6AsJctU&amp;t=130s</t>
  </si>
  <si>
    <t>https://www.youtube.com/watch?v=JovD23g_qHw</t>
  </si>
  <si>
    <t>https://www.excelformation.fr/une-pyramide-des-ages-excel.html</t>
  </si>
  <si>
    <t>L'age en fonction de l'absentéisme</t>
  </si>
  <si>
    <t>Sources</t>
  </si>
  <si>
    <t>Pyramide des âges :</t>
  </si>
  <si>
    <t xml:space="preserve">Cette pyramide des âges correspond à un ballon de rugby. L'avantage de celui-ci c'est la gestion simple et « lisible » des entrées et sorties. </t>
  </si>
  <si>
    <t xml:space="preserve">Cette pyramide correspond à une poire écrasée. Sa principale caractéristique : majorité de salariés sont des nouveaux arrivants. 
			</t>
  </si>
  <si>
    <r>
      <rPr>
        <b/>
        <sz val="10"/>
        <rFont val="Arial"/>
        <family val="2"/>
      </rPr>
      <t xml:space="preserve">Bilan Social </t>
    </r>
    <r>
      <rPr>
        <sz val="10"/>
        <rFont val="Arial"/>
        <family val="2"/>
      </rPr>
      <t xml:space="preserve">: BNP (étude de cas faite en 2ème année DUT GEA) </t>
    </r>
  </si>
  <si>
    <r>
      <rPr>
        <b/>
        <sz val="10"/>
        <rFont val="Arial"/>
        <family val="2"/>
      </rPr>
      <t>Pyramide des âges</t>
    </r>
    <r>
      <rPr>
        <sz val="10"/>
        <rFont val="Arial"/>
        <family val="2"/>
      </rPr>
      <t xml:space="preserve"> : Cours 1ère année DUT GEA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</si>
</sst>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quot;€&quot;"/>
  </numFmts>
  <fonts count="13"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b/>
      <i/>
      <sz val="10"/>
      <name val="Arial"/>
      <family val="2"/>
    </font>
    <font>
      <i/>
      <u/>
      <sz val="10"/>
      <name val="Arial"/>
      <family val="2"/>
    </font>
    <font>
      <b/>
      <sz val="12"/>
      <name val="Arial"/>
      <family val="2"/>
    </font>
    <font>
      <b/>
      <u/>
      <sz val="10"/>
      <name val="Arial"/>
      <family val="2"/>
    </font>
    <font>
      <b/>
      <sz val="11"/>
      <name val="Arial"/>
      <family val="2"/>
    </font>
    <font>
      <b/>
      <sz val="11"/>
      <color theme="5"/>
      <name val="Arial"/>
      <family val="2"/>
    </font>
    <font>
      <b/>
      <sz val="12"/>
      <color theme="5"/>
      <name val="Arial"/>
      <family val="2"/>
    </font>
  </fonts>
  <fills count="10">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14"/>
        <bgColor indexed="64"/>
      </patternFill>
    </fill>
    <fill>
      <patternFill patternType="solid">
        <fgColor indexed="46"/>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0" fontId="3"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xf numFmtId="0" fontId="3" fillId="3" borderId="1" xfId="0" applyNumberFormat="1" applyFont="1" applyFill="1" applyBorder="1" applyAlignment="1">
      <alignment horizontal="center"/>
    </xf>
    <xf numFmtId="0" fontId="0" fillId="4" borderId="2" xfId="0" applyFill="1" applyBorder="1" applyAlignment="1">
      <alignment horizontal="center"/>
    </xf>
    <xf numFmtId="3" fontId="0" fillId="4" borderId="2" xfId="0" applyNumberFormat="1" applyFill="1" applyBorder="1" applyAlignment="1">
      <alignment horizontal="center"/>
    </xf>
    <xf numFmtId="9" fontId="0" fillId="4" borderId="2" xfId="0" applyNumberFormat="1" applyFill="1" applyBorder="1" applyAlignment="1">
      <alignment horizontal="center"/>
    </xf>
    <xf numFmtId="164" fontId="3" fillId="3" borderId="1" xfId="0" applyNumberFormat="1" applyFont="1" applyFill="1" applyBorder="1" applyAlignment="1">
      <alignment horizontal="center"/>
    </xf>
    <xf numFmtId="164" fontId="0" fillId="4" borderId="2" xfId="0" applyNumberFormat="1" applyFill="1" applyBorder="1" applyAlignment="1">
      <alignment horizontal="center"/>
    </xf>
    <xf numFmtId="164" fontId="0" fillId="0" borderId="0" xfId="0" applyNumberFormat="1" applyAlignment="1">
      <alignment horizontal="center"/>
    </xf>
    <xf numFmtId="0" fontId="0" fillId="0" borderId="0" xfId="0" applyBorder="1"/>
    <xf numFmtId="0" fontId="0" fillId="0" borderId="4" xfId="0" applyBorder="1"/>
    <xf numFmtId="0" fontId="7" fillId="0" borderId="0" xfId="0" applyFont="1" applyBorder="1" applyAlignment="1">
      <alignment horizontal="right"/>
    </xf>
    <xf numFmtId="0" fontId="0" fillId="0" borderId="6" xfId="0" applyBorder="1"/>
    <xf numFmtId="0" fontId="0" fillId="0" borderId="7" xfId="0" applyBorder="1"/>
    <xf numFmtId="0" fontId="6" fillId="5" borderId="0" xfId="0" applyFont="1" applyFill="1" applyBorder="1"/>
    <xf numFmtId="0" fontId="3" fillId="0" borderId="0" xfId="0" applyFont="1" applyBorder="1"/>
    <xf numFmtId="9" fontId="3" fillId="0" borderId="0" xfId="1" applyFont="1" applyBorder="1"/>
    <xf numFmtId="0" fontId="6" fillId="0" borderId="0" xfId="0" applyFont="1" applyBorder="1"/>
    <xf numFmtId="0" fontId="3" fillId="6" borderId="0" xfId="0" applyFont="1" applyFill="1" applyBorder="1" applyAlignment="1">
      <alignment horizontal="center"/>
    </xf>
    <xf numFmtId="14" fontId="0" fillId="0" borderId="0" xfId="0" applyNumberFormat="1" applyAlignment="1">
      <alignment horizontal="center"/>
    </xf>
    <xf numFmtId="164" fontId="3" fillId="2" borderId="11" xfId="0" applyNumberFormat="1" applyFont="1" applyFill="1" applyBorder="1" applyAlignment="1">
      <alignment horizontal="center"/>
    </xf>
    <xf numFmtId="0" fontId="5" fillId="2" borderId="11" xfId="0" applyFont="1" applyFill="1" applyBorder="1" applyAlignment="1">
      <alignment horizontal="center"/>
    </xf>
    <xf numFmtId="14" fontId="3" fillId="0" borderId="11" xfId="0" applyNumberFormat="1" applyFont="1" applyBorder="1" applyAlignment="1">
      <alignment horizontal="center"/>
    </xf>
    <xf numFmtId="164" fontId="9" fillId="9" borderId="12" xfId="0" applyNumberFormat="1" applyFont="1" applyFill="1" applyBorder="1"/>
    <xf numFmtId="164" fontId="0" fillId="9" borderId="13" xfId="0" applyNumberFormat="1" applyFill="1" applyBorder="1"/>
    <xf numFmtId="0" fontId="0" fillId="9" borderId="14" xfId="0" applyFill="1" applyBorder="1"/>
    <xf numFmtId="164" fontId="0" fillId="9" borderId="15" xfId="0" applyNumberFormat="1" applyFill="1" applyBorder="1"/>
    <xf numFmtId="164" fontId="0" fillId="9" borderId="0" xfId="0" applyNumberFormat="1" applyFill="1" applyBorder="1"/>
    <xf numFmtId="0" fontId="0" fillId="9" borderId="16" xfId="0" applyFill="1" applyBorder="1"/>
    <xf numFmtId="164" fontId="0" fillId="9" borderId="18" xfId="0" applyNumberFormat="1" applyFill="1" applyBorder="1"/>
    <xf numFmtId="0" fontId="0" fillId="9" borderId="19" xfId="0" applyFill="1" applyBorder="1"/>
    <xf numFmtId="3" fontId="0" fillId="4" borderId="2" xfId="0" applyNumberFormat="1" applyFill="1" applyBorder="1"/>
    <xf numFmtId="164" fontId="1" fillId="9" borderId="15" xfId="0" applyNumberFormat="1" applyFont="1" applyFill="1" applyBorder="1"/>
    <xf numFmtId="164" fontId="1" fillId="9" borderId="17" xfId="0" applyNumberFormat="1" applyFont="1" applyFill="1" applyBorder="1"/>
    <xf numFmtId="0" fontId="4" fillId="2" borderId="8" xfId="0" applyFont="1" applyFill="1" applyBorder="1"/>
    <xf numFmtId="0" fontId="1" fillId="0" borderId="0" xfId="0" applyFont="1" applyBorder="1"/>
    <xf numFmtId="0" fontId="0" fillId="4" borderId="20" xfId="0" applyFill="1" applyBorder="1" applyAlignment="1">
      <alignment horizontal="center"/>
    </xf>
    <xf numFmtId="0" fontId="0" fillId="4" borderId="21" xfId="0" applyFill="1" applyBorder="1" applyAlignment="1">
      <alignment horizontal="center"/>
    </xf>
    <xf numFmtId="164" fontId="0" fillId="4" borderId="21" xfId="0" applyNumberFormat="1" applyFill="1" applyBorder="1" applyAlignment="1">
      <alignment horizontal="center"/>
    </xf>
    <xf numFmtId="3" fontId="0" fillId="4" borderId="21" xfId="0" applyNumberFormat="1" applyFill="1" applyBorder="1"/>
    <xf numFmtId="3" fontId="0" fillId="4" borderId="21" xfId="0" applyNumberFormat="1" applyFill="1" applyBorder="1" applyAlignment="1">
      <alignment horizontal="center"/>
    </xf>
    <xf numFmtId="9" fontId="0" fillId="4" borderId="21" xfId="0" applyNumberFormat="1"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164" fontId="0" fillId="4" borderId="24" xfId="0" applyNumberFormat="1" applyFill="1" applyBorder="1" applyAlignment="1">
      <alignment horizontal="center"/>
    </xf>
    <xf numFmtId="3" fontId="0" fillId="4" borderId="24" xfId="0" applyNumberFormat="1" applyFill="1" applyBorder="1"/>
    <xf numFmtId="9" fontId="0" fillId="4" borderId="24" xfId="0" applyNumberFormat="1" applyFill="1" applyBorder="1" applyAlignment="1">
      <alignment horizontal="center"/>
    </xf>
    <xf numFmtId="14" fontId="0" fillId="0" borderId="0" xfId="0" applyNumberFormat="1"/>
    <xf numFmtId="164" fontId="0" fillId="4" borderId="25" xfId="0" applyNumberFormat="1" applyFill="1" applyBorder="1"/>
    <xf numFmtId="164" fontId="0" fillId="4" borderId="3" xfId="0" applyNumberFormat="1" applyFill="1" applyBorder="1"/>
    <xf numFmtId="164" fontId="0" fillId="4" borderId="26" xfId="0" applyNumberFormat="1" applyFill="1" applyBorder="1"/>
    <xf numFmtId="0" fontId="0" fillId="4" borderId="27" xfId="0" applyFill="1" applyBorder="1" applyAlignment="1">
      <alignment horizontal="center"/>
    </xf>
    <xf numFmtId="0" fontId="0" fillId="4" borderId="4" xfId="0" applyFill="1" applyBorder="1" applyAlignment="1">
      <alignment horizontal="center"/>
    </xf>
    <xf numFmtId="0" fontId="0" fillId="4" borderId="28" xfId="0" applyFill="1" applyBorder="1" applyAlignment="1">
      <alignment horizontal="center"/>
    </xf>
    <xf numFmtId="164" fontId="0" fillId="4" borderId="0" xfId="0" applyNumberFormat="1" applyFill="1" applyBorder="1"/>
    <xf numFmtId="164" fontId="0" fillId="4" borderId="13" xfId="0" applyNumberFormat="1" applyFill="1" applyBorder="1"/>
    <xf numFmtId="164" fontId="0" fillId="4" borderId="18" xfId="0" applyNumberFormat="1" applyFill="1" applyBorder="1"/>
    <xf numFmtId="0" fontId="3" fillId="0" borderId="0" xfId="0" applyFont="1" applyAlignment="1">
      <alignment horizontal="center"/>
    </xf>
    <xf numFmtId="0" fontId="6" fillId="5" borderId="13" xfId="0" applyFont="1" applyFill="1" applyBorder="1"/>
    <xf numFmtId="0" fontId="0" fillId="0" borderId="13" xfId="0" applyBorder="1"/>
    <xf numFmtId="0" fontId="0" fillId="0" borderId="14" xfId="0" applyBorder="1"/>
    <xf numFmtId="0" fontId="0" fillId="0" borderId="16" xfId="0" applyBorder="1"/>
    <xf numFmtId="0" fontId="0" fillId="0" borderId="18" xfId="0" applyBorder="1"/>
    <xf numFmtId="0" fontId="0" fillId="0" borderId="19" xfId="0" applyBorder="1"/>
    <xf numFmtId="0" fontId="10" fillId="0" borderId="0" xfId="0" applyFont="1"/>
    <xf numFmtId="0" fontId="1" fillId="0" borderId="0" xfId="0" applyFont="1"/>
    <xf numFmtId="9" fontId="0" fillId="0" borderId="0" xfId="0" applyNumberFormat="1"/>
    <xf numFmtId="9" fontId="0" fillId="0" borderId="29" xfId="0" applyNumberFormat="1" applyBorder="1"/>
    <xf numFmtId="0" fontId="0" fillId="0" borderId="29" xfId="0" applyBorder="1"/>
    <xf numFmtId="0" fontId="1" fillId="0" borderId="29" xfId="0" applyFont="1" applyBorder="1"/>
    <xf numFmtId="9" fontId="1" fillId="0" borderId="29" xfId="0" applyNumberFormat="1" applyFont="1" applyBorder="1"/>
    <xf numFmtId="0" fontId="3" fillId="0" borderId="29" xfId="0" applyFont="1" applyBorder="1"/>
    <xf numFmtId="9" fontId="0" fillId="0" borderId="0" xfId="0" applyNumberFormat="1" applyAlignment="1">
      <alignment horizontal="center"/>
    </xf>
    <xf numFmtId="2" fontId="0" fillId="0" borderId="0" xfId="0" applyNumberFormat="1" applyAlignment="1">
      <alignment horizontal="center"/>
    </xf>
    <xf numFmtId="0" fontId="1" fillId="0" borderId="0" xfId="0" applyFont="1" applyAlignment="1">
      <alignment horizontal="left"/>
    </xf>
    <xf numFmtId="0" fontId="0" fillId="0" borderId="0" xfId="0" applyNumberFormat="1"/>
    <xf numFmtId="0" fontId="3" fillId="3" borderId="0" xfId="0" applyNumberFormat="1" applyFont="1" applyFill="1" applyBorder="1" applyAlignment="1">
      <alignment horizontal="center"/>
    </xf>
    <xf numFmtId="165" fontId="0" fillId="0" borderId="0" xfId="0" applyNumberFormat="1"/>
    <xf numFmtId="164" fontId="0" fillId="0" borderId="0" xfId="0" applyNumberFormat="1" applyFill="1" applyBorder="1"/>
    <xf numFmtId="0" fontId="0" fillId="0" borderId="0" xfId="0" pivotButton="1"/>
    <xf numFmtId="0" fontId="0" fillId="0" borderId="0" xfId="0" applyAlignment="1">
      <alignment horizontal="left"/>
    </xf>
    <xf numFmtId="0" fontId="3" fillId="0" borderId="29" xfId="0" applyFont="1" applyBorder="1" applyAlignment="1">
      <alignment horizontal="center"/>
    </xf>
    <xf numFmtId="164" fontId="1" fillId="0" borderId="0" xfId="0" applyNumberFormat="1" applyFont="1" applyAlignment="1">
      <alignment horizontal="left"/>
    </xf>
    <xf numFmtId="2" fontId="0" fillId="4" borderId="3" xfId="0" applyNumberFormat="1" applyFill="1" applyBorder="1" applyAlignment="1">
      <alignment horizontal="center"/>
    </xf>
    <xf numFmtId="2" fontId="0" fillId="4" borderId="5" xfId="0" applyNumberFormat="1" applyFill="1" applyBorder="1" applyAlignment="1">
      <alignment horizontal="center"/>
    </xf>
    <xf numFmtId="0" fontId="0" fillId="4" borderId="25" xfId="0" applyNumberFormat="1" applyFill="1" applyBorder="1" applyAlignment="1">
      <alignment horizontal="center"/>
    </xf>
    <xf numFmtId="0" fontId="0" fillId="4" borderId="3" xfId="0" applyNumberFormat="1" applyFill="1" applyBorder="1" applyAlignment="1">
      <alignment horizontal="center"/>
    </xf>
    <xf numFmtId="0" fontId="0" fillId="4" borderId="26" xfId="0" applyNumberFormat="1" applyFill="1" applyBorder="1" applyAlignment="1">
      <alignment horizontal="center"/>
    </xf>
    <xf numFmtId="0" fontId="0" fillId="4" borderId="2" xfId="0" applyNumberFormat="1" applyFill="1" applyBorder="1" applyAlignment="1">
      <alignment horizontal="center"/>
    </xf>
    <xf numFmtId="0" fontId="6" fillId="0" borderId="0" xfId="0" applyFont="1"/>
    <xf numFmtId="0" fontId="6" fillId="0" borderId="0" xfId="0" applyFont="1" applyAlignment="1">
      <alignment horizontal="left"/>
    </xf>
    <xf numFmtId="0" fontId="0" fillId="0" borderId="0" xfId="0" applyBorder="1" applyAlignment="1">
      <alignment horizontal="left"/>
    </xf>
    <xf numFmtId="0" fontId="11" fillId="0" borderId="0" xfId="0" applyFont="1"/>
    <xf numFmtId="0" fontId="11" fillId="0" borderId="0" xfId="0" applyFont="1" applyAlignment="1">
      <alignment horizontal="left"/>
    </xf>
    <xf numFmtId="9" fontId="0" fillId="0" borderId="0" xfId="0" applyNumberFormat="1" applyBorder="1"/>
    <xf numFmtId="0" fontId="3" fillId="3" borderId="0" xfId="0" applyNumberFormat="1" applyFont="1" applyFill="1" applyBorder="1" applyAlignment="1">
      <alignment horizontal="center" wrapText="1"/>
    </xf>
    <xf numFmtId="0" fontId="3" fillId="3" borderId="31" xfId="0" applyNumberFormat="1" applyFont="1" applyFill="1" applyBorder="1" applyAlignment="1">
      <alignment horizontal="center"/>
    </xf>
    <xf numFmtId="0" fontId="3" fillId="3" borderId="32" xfId="0" applyNumberFormat="1" applyFont="1" applyFill="1" applyBorder="1" applyAlignment="1">
      <alignment horizontal="center"/>
    </xf>
    <xf numFmtId="9" fontId="0" fillId="0" borderId="33" xfId="0" applyNumberFormat="1" applyBorder="1"/>
    <xf numFmtId="0" fontId="0" fillId="0" borderId="34" xfId="0" applyBorder="1"/>
    <xf numFmtId="164" fontId="0" fillId="4" borderId="25" xfId="0" applyNumberFormat="1" applyFill="1" applyBorder="1" applyAlignment="1">
      <alignment horizontal="center"/>
    </xf>
    <xf numFmtId="164" fontId="0" fillId="4" borderId="3" xfId="0" applyNumberFormat="1" applyFill="1" applyBorder="1" applyAlignment="1">
      <alignment horizontal="center"/>
    </xf>
    <xf numFmtId="164" fontId="0" fillId="4" borderId="26" xfId="0" applyNumberFormat="1" applyFill="1"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164" fontId="1" fillId="0" borderId="0" xfId="0" applyNumberFormat="1" applyFont="1" applyBorder="1" applyAlignment="1">
      <alignment horizontal="left"/>
    </xf>
    <xf numFmtId="0" fontId="0" fillId="0" borderId="6" xfId="0" applyBorder="1" applyAlignment="1">
      <alignment horizontal="center"/>
    </xf>
    <xf numFmtId="0" fontId="1" fillId="0" borderId="31" xfId="0" applyFont="1" applyBorder="1" applyAlignment="1">
      <alignment horizontal="center"/>
    </xf>
    <xf numFmtId="0" fontId="3" fillId="0" borderId="35" xfId="0" applyFont="1" applyBorder="1" applyAlignment="1">
      <alignment horizontal="center"/>
    </xf>
    <xf numFmtId="0" fontId="3" fillId="0" borderId="32" xfId="0" applyFont="1" applyBorder="1" applyAlignment="1">
      <alignment horizontal="center"/>
    </xf>
    <xf numFmtId="0" fontId="0" fillId="0" borderId="3" xfId="0" applyBorder="1" applyAlignment="1">
      <alignment horizontal="center"/>
    </xf>
    <xf numFmtId="164" fontId="1" fillId="0" borderId="4" xfId="0" applyNumberFormat="1" applyFont="1" applyBorder="1" applyAlignment="1">
      <alignment horizontal="left"/>
    </xf>
    <xf numFmtId="0" fontId="0" fillId="0" borderId="5" xfId="0" applyBorder="1" applyAlignment="1">
      <alignment horizontal="center"/>
    </xf>
    <xf numFmtId="164" fontId="1" fillId="0" borderId="7" xfId="0" applyNumberFormat="1" applyFont="1" applyBorder="1" applyAlignment="1">
      <alignment horizontal="left"/>
    </xf>
    <xf numFmtId="0" fontId="3" fillId="3" borderId="20" xfId="0" applyFont="1" applyFill="1" applyBorder="1"/>
    <xf numFmtId="0" fontId="3" fillId="3" borderId="21" xfId="0" applyFont="1" applyFill="1" applyBorder="1" applyAlignment="1">
      <alignment horizontal="center"/>
    </xf>
    <xf numFmtId="164" fontId="3" fillId="3" borderId="21" xfId="0" applyNumberFormat="1" applyFont="1" applyFill="1" applyBorder="1"/>
    <xf numFmtId="164" fontId="3" fillId="3" borderId="21" xfId="0" applyNumberFormat="1" applyFont="1" applyFill="1" applyBorder="1" applyAlignment="1">
      <alignment horizontal="center"/>
    </xf>
    <xf numFmtId="0" fontId="3" fillId="3" borderId="13" xfId="0" applyNumberFormat="1" applyFont="1" applyFill="1" applyBorder="1" applyAlignment="1">
      <alignment horizontal="center"/>
    </xf>
    <xf numFmtId="164" fontId="3" fillId="3" borderId="36" xfId="0" applyNumberFormat="1" applyFont="1" applyFill="1" applyBorder="1" applyAlignment="1">
      <alignment horizontal="center"/>
    </xf>
    <xf numFmtId="0" fontId="0" fillId="4" borderId="1" xfId="0" applyFill="1" applyBorder="1" applyAlignment="1">
      <alignment horizontal="center"/>
    </xf>
    <xf numFmtId="164" fontId="0" fillId="4" borderId="31" xfId="0" applyNumberFormat="1" applyFill="1" applyBorder="1"/>
    <xf numFmtId="164" fontId="0" fillId="4" borderId="35" xfId="0" applyNumberFormat="1" applyFill="1" applyBorder="1"/>
    <xf numFmtId="2" fontId="0" fillId="4" borderId="31" xfId="0" applyNumberFormat="1" applyFill="1" applyBorder="1" applyAlignment="1">
      <alignment horizontal="center"/>
    </xf>
    <xf numFmtId="0" fontId="0" fillId="4" borderId="31" xfId="0" applyNumberFormat="1" applyFill="1" applyBorder="1" applyAlignment="1">
      <alignment horizontal="center"/>
    </xf>
    <xf numFmtId="164" fontId="0" fillId="4" borderId="1" xfId="0" applyNumberFormat="1" applyFill="1" applyBorder="1" applyAlignment="1">
      <alignment horizontal="center"/>
    </xf>
    <xf numFmtId="0" fontId="0" fillId="4" borderId="30" xfId="0" applyFill="1" applyBorder="1" applyAlignment="1">
      <alignment horizontal="center"/>
    </xf>
    <xf numFmtId="164" fontId="0" fillId="4" borderId="5" xfId="0" applyNumberFormat="1" applyFill="1" applyBorder="1"/>
    <xf numFmtId="164" fontId="0" fillId="4" borderId="6" xfId="0" applyNumberFormat="1" applyFill="1" applyBorder="1"/>
    <xf numFmtId="0" fontId="0" fillId="4" borderId="5" xfId="0" applyNumberFormat="1" applyFill="1" applyBorder="1" applyAlignment="1">
      <alignment horizontal="center"/>
    </xf>
    <xf numFmtId="164" fontId="0" fillId="4" borderId="30" xfId="0" applyNumberFormat="1" applyFill="1" applyBorder="1" applyAlignment="1">
      <alignment horizontal="center"/>
    </xf>
    <xf numFmtId="14" fontId="3" fillId="0" borderId="0" xfId="0" applyNumberFormat="1" applyFont="1"/>
    <xf numFmtId="0" fontId="3" fillId="0" borderId="35"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0" xfId="0" applyFont="1" applyBorder="1" applyAlignment="1">
      <alignment horizontal="left"/>
    </xf>
    <xf numFmtId="0" fontId="3" fillId="0" borderId="33" xfId="0" applyFont="1" applyBorder="1"/>
    <xf numFmtId="0" fontId="3" fillId="0" borderId="37" xfId="0" applyFont="1" applyFill="1" applyBorder="1"/>
    <xf numFmtId="0" fontId="3" fillId="0" borderId="34" xfId="0" applyFont="1" applyFill="1" applyBorder="1"/>
    <xf numFmtId="0" fontId="3" fillId="0" borderId="29" xfId="0" applyFont="1" applyBorder="1" applyAlignment="1">
      <alignment horizontal="left"/>
    </xf>
    <xf numFmtId="0" fontId="1" fillId="0" borderId="33" xfId="0" applyFont="1" applyBorder="1"/>
    <xf numFmtId="0" fontId="1" fillId="0" borderId="34" xfId="0" applyFont="1" applyBorder="1"/>
    <xf numFmtId="0" fontId="0" fillId="0" borderId="31" xfId="0" applyBorder="1"/>
    <xf numFmtId="0" fontId="0" fillId="0" borderId="35" xfId="0" applyBorder="1"/>
    <xf numFmtId="0" fontId="0" fillId="0" borderId="32" xfId="0" applyBorder="1"/>
    <xf numFmtId="0" fontId="0" fillId="0" borderId="3" xfId="0" applyBorder="1"/>
    <xf numFmtId="0" fontId="0" fillId="0" borderId="5" xfId="0" applyBorder="1"/>
    <xf numFmtId="0" fontId="3" fillId="0" borderId="1" xfId="0" applyFont="1" applyBorder="1"/>
    <xf numFmtId="0" fontId="3" fillId="0" borderId="2" xfId="0" applyFont="1" applyBorder="1"/>
    <xf numFmtId="0" fontId="3" fillId="0" borderId="30" xfId="0" applyFont="1" applyBorder="1"/>
    <xf numFmtId="0" fontId="3" fillId="0" borderId="37" xfId="0" applyFont="1" applyBorder="1"/>
    <xf numFmtId="0" fontId="3" fillId="0" borderId="34" xfId="0" applyFont="1" applyBorder="1"/>
    <xf numFmtId="0" fontId="3" fillId="0" borderId="0" xfId="0" applyFont="1" applyAlignment="1">
      <alignment horizontal="right"/>
    </xf>
    <xf numFmtId="0" fontId="0" fillId="0" borderId="35" xfId="0" applyBorder="1" applyAlignment="1">
      <alignment horizontal="center"/>
    </xf>
    <xf numFmtId="164" fontId="1" fillId="0" borderId="32" xfId="0" applyNumberFormat="1" applyFont="1" applyBorder="1" applyAlignment="1">
      <alignment horizontal="left"/>
    </xf>
    <xf numFmtId="0" fontId="1" fillId="0" borderId="31" xfId="0" applyFont="1" applyBorder="1" applyAlignment="1">
      <alignment horizontal="right"/>
    </xf>
    <xf numFmtId="164" fontId="6" fillId="0" borderId="0" xfId="0" applyNumberFormat="1" applyFont="1" applyAlignment="1">
      <alignment horizontal="left"/>
    </xf>
    <xf numFmtId="164" fontId="0" fillId="0" borderId="0" xfId="0" applyNumberFormat="1" applyBorder="1"/>
    <xf numFmtId="0" fontId="3" fillId="0" borderId="32" xfId="0" applyFont="1" applyBorder="1"/>
    <xf numFmtId="0" fontId="0" fillId="0" borderId="2" xfId="0" applyBorder="1" applyAlignment="1">
      <alignment horizontal="center"/>
    </xf>
    <xf numFmtId="0" fontId="0" fillId="0" borderId="30" xfId="0" applyBorder="1" applyAlignment="1">
      <alignment horizontal="center"/>
    </xf>
    <xf numFmtId="0" fontId="3" fillId="0" borderId="1" xfId="0" applyFont="1" applyBorder="1" applyAlignment="1">
      <alignment horizontal="center"/>
    </xf>
    <xf numFmtId="0" fontId="3" fillId="0" borderId="31" xfId="0" applyFont="1" applyBorder="1" applyAlignment="1">
      <alignment horizontal="center"/>
    </xf>
    <xf numFmtId="0" fontId="1" fillId="0" borderId="0" xfId="0" applyFont="1" applyBorder="1" applyAlignment="1">
      <alignment vertical="top" wrapText="1"/>
    </xf>
    <xf numFmtId="0" fontId="0" fillId="0" borderId="0" xfId="0" applyBorder="1" applyAlignment="1">
      <alignment vertical="top" wrapText="1"/>
    </xf>
    <xf numFmtId="0" fontId="1" fillId="0" borderId="31" xfId="0" applyFont="1" applyBorder="1"/>
    <xf numFmtId="0" fontId="1" fillId="0" borderId="4" xfId="0" applyFont="1" applyBorder="1"/>
    <xf numFmtId="0" fontId="1" fillId="0" borderId="7" xfId="0" applyFont="1" applyBorder="1"/>
    <xf numFmtId="0" fontId="0" fillId="4" borderId="21" xfId="0" applyNumberFormat="1" applyFill="1" applyBorder="1" applyAlignment="1">
      <alignment horizontal="center"/>
    </xf>
    <xf numFmtId="0" fontId="0" fillId="4" borderId="14" xfId="0" applyNumberFormat="1" applyFill="1" applyBorder="1" applyAlignment="1">
      <alignment horizontal="center"/>
    </xf>
    <xf numFmtId="0" fontId="0" fillId="4" borderId="16" xfId="0" applyNumberFormat="1" applyFill="1" applyBorder="1" applyAlignment="1">
      <alignment horizontal="center"/>
    </xf>
    <xf numFmtId="0" fontId="0" fillId="4" borderId="24" xfId="0" applyNumberFormat="1" applyFill="1" applyBorder="1" applyAlignment="1">
      <alignment horizontal="center"/>
    </xf>
    <xf numFmtId="2" fontId="0" fillId="4" borderId="26" xfId="0" applyNumberFormat="1" applyFill="1" applyBorder="1" applyAlignment="1">
      <alignment horizontal="center"/>
    </xf>
    <xf numFmtId="0" fontId="0" fillId="4" borderId="19" xfId="0" applyNumberFormat="1" applyFill="1" applyBorder="1" applyAlignment="1">
      <alignment horizontal="center"/>
    </xf>
    <xf numFmtId="0" fontId="8" fillId="7" borderId="8" xfId="0" applyFont="1" applyFill="1" applyBorder="1" applyAlignment="1">
      <alignment horizontal="center"/>
    </xf>
    <xf numFmtId="0" fontId="0" fillId="0" borderId="10" xfId="0"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3" fillId="8" borderId="10" xfId="0" applyFont="1" applyFill="1" applyBorder="1" applyAlignment="1">
      <alignment horizontal="center"/>
    </xf>
    <xf numFmtId="0" fontId="1" fillId="0" borderId="31" xfId="0" applyFont="1" applyBorder="1" applyAlignment="1">
      <alignment horizontal="left" vertical="top" wrapText="1"/>
    </xf>
    <xf numFmtId="0" fontId="1" fillId="0" borderId="35" xfId="0" applyFont="1" applyBorder="1" applyAlignment="1">
      <alignment horizontal="left" vertical="top" wrapText="1"/>
    </xf>
    <xf numFmtId="0" fontId="1" fillId="0" borderId="3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32"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1" fillId="0" borderId="0" xfId="0" applyFont="1" applyAlignment="1">
      <alignment horizontal="left"/>
    </xf>
    <xf numFmtId="0" fontId="11" fillId="0" borderId="0" xfId="0" applyFont="1" applyAlignment="1">
      <alignment horizontal="center"/>
    </xf>
    <xf numFmtId="0" fontId="1" fillId="0" borderId="31" xfId="0" applyFont="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2" fillId="0" borderId="0" xfId="0" applyFont="1" applyAlignment="1">
      <alignment horizontal="center"/>
    </xf>
    <xf numFmtId="0" fontId="1" fillId="0" borderId="31" xfId="0" applyFont="1" applyBorder="1" applyAlignment="1">
      <alignment horizontal="center" wrapText="1"/>
    </xf>
    <xf numFmtId="0" fontId="0" fillId="0" borderId="35" xfId="0" applyBorder="1" applyAlignment="1">
      <alignment horizontal="center"/>
    </xf>
    <xf numFmtId="0" fontId="0" fillId="0" borderId="3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2">
    <cellStyle name="Normal" xfId="0" builtinId="0"/>
    <cellStyle name="Pourcentage" xfId="1" builtinId="5"/>
  </cellStyles>
  <dxfs count="2">
    <dxf>
      <font>
        <sz val="11"/>
      </font>
    </dxf>
    <dxf>
      <font>
        <b/>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ivotCacheDefinition" Target="pivotCache/pivotCacheDefinition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dynamique26</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Effectif</a:t>
            </a:r>
            <a:r>
              <a:rPr lang="en-US" baseline="0"/>
              <a:t> en fonction du sexe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c:spPr>
      </c:pivotFmt>
      <c:pivotFmt>
        <c:idx val="2"/>
        <c:spPr>
          <a:solidFill>
            <a:schemeClr val="accent1"/>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'Bilan Social'!$E$35</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B9C-0743-AD7D-F5D33803A97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B9C-0743-AD7D-F5D33803A975}"/>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'Bilan Social'!$D$36:$D$38</c:f>
              <c:strCache>
                <c:ptCount val="2"/>
                <c:pt idx="0">
                  <c:v>F</c:v>
                </c:pt>
                <c:pt idx="1">
                  <c:v>M</c:v>
                </c:pt>
              </c:strCache>
            </c:strRef>
          </c:cat>
          <c:val>
            <c:numRef>
              <c:f>'Bilan Social'!$E$36:$E$38</c:f>
              <c:numCache>
                <c:formatCode>General</c:formatCode>
                <c:ptCount val="2"/>
                <c:pt idx="0">
                  <c:v>29</c:v>
                </c:pt>
                <c:pt idx="1">
                  <c:v>35</c:v>
                </c:pt>
              </c:numCache>
            </c:numRef>
          </c:val>
          <c:extLst>
            <c:ext xmlns:c16="http://schemas.microsoft.com/office/drawing/2014/chart" uri="{C3380CC4-5D6E-409C-BE32-E72D297353CC}">
              <c16:uniqueId val="{00000000-D3E0-9346-BB56-D505B84B4B2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Pyramide des âges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manualLayout>
          <c:layoutTarget val="inner"/>
          <c:xMode val="edge"/>
          <c:yMode val="edge"/>
          <c:x val="3.3159667541557303E-2"/>
          <c:y val="0.20358814523184601"/>
          <c:w val="0.90972922134733158"/>
          <c:h val="0.59242927967337411"/>
        </c:manualLayout>
      </c:layout>
      <c:barChart>
        <c:barDir val="bar"/>
        <c:grouping val="clustered"/>
        <c:varyColors val="0"/>
        <c:ser>
          <c:idx val="0"/>
          <c:order val="0"/>
          <c:tx>
            <c:strRef>
              <c:f>'Pyramide des âges'!$K$16</c:f>
              <c:strCache>
                <c:ptCount val="1"/>
                <c:pt idx="0">
                  <c:v>Homme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'Pyramide des âges'!$J$17:$J$21</c:f>
              <c:strCache>
                <c:ptCount val="5"/>
                <c:pt idx="0">
                  <c:v>Inférieur à 28 ans </c:v>
                </c:pt>
                <c:pt idx="1">
                  <c:v>De 29 à 35 ans </c:v>
                </c:pt>
                <c:pt idx="2">
                  <c:v>De 36 à 45 ans </c:v>
                </c:pt>
                <c:pt idx="3">
                  <c:v>De 46 à 55 ans </c:v>
                </c:pt>
                <c:pt idx="4">
                  <c:v>Supérieur à 55 ans</c:v>
                </c:pt>
              </c:strCache>
            </c:strRef>
          </c:cat>
          <c:val>
            <c:numRef>
              <c:f>'Pyramide des âges'!$K$17:$K$21</c:f>
              <c:numCache>
                <c:formatCode>General</c:formatCode>
                <c:ptCount val="5"/>
                <c:pt idx="0">
                  <c:v>5</c:v>
                </c:pt>
                <c:pt idx="1">
                  <c:v>12</c:v>
                </c:pt>
                <c:pt idx="2">
                  <c:v>11</c:v>
                </c:pt>
                <c:pt idx="3">
                  <c:v>4</c:v>
                </c:pt>
                <c:pt idx="4">
                  <c:v>3</c:v>
                </c:pt>
              </c:numCache>
            </c:numRef>
          </c:val>
          <c:extLst>
            <c:ext xmlns:c16="http://schemas.microsoft.com/office/drawing/2014/chart" uri="{C3380CC4-5D6E-409C-BE32-E72D297353CC}">
              <c16:uniqueId val="{00000000-1198-124D-A1A8-C41B04A9211C}"/>
            </c:ext>
          </c:extLst>
        </c:ser>
        <c:ser>
          <c:idx val="2"/>
          <c:order val="1"/>
          <c:tx>
            <c:strRef>
              <c:f>'Pyramide des âges'!$M$16</c:f>
              <c:strCache>
                <c:ptCount val="1"/>
                <c:pt idx="0">
                  <c:v>Femme</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'Pyramide des âges'!$J$17:$J$21</c:f>
              <c:strCache>
                <c:ptCount val="5"/>
                <c:pt idx="0">
                  <c:v>Inférieur à 28 ans </c:v>
                </c:pt>
                <c:pt idx="1">
                  <c:v>De 29 à 35 ans </c:v>
                </c:pt>
                <c:pt idx="2">
                  <c:v>De 36 à 45 ans </c:v>
                </c:pt>
                <c:pt idx="3">
                  <c:v>De 46 à 55 ans </c:v>
                </c:pt>
                <c:pt idx="4">
                  <c:v>Supérieur à 55 ans</c:v>
                </c:pt>
              </c:strCache>
            </c:strRef>
          </c:cat>
          <c:val>
            <c:numRef>
              <c:f>'Pyramide des âges'!$M$17:$M$21</c:f>
              <c:numCache>
                <c:formatCode>General</c:formatCode>
                <c:ptCount val="5"/>
                <c:pt idx="0">
                  <c:v>-6</c:v>
                </c:pt>
                <c:pt idx="1">
                  <c:v>-2</c:v>
                </c:pt>
                <c:pt idx="2">
                  <c:v>-14</c:v>
                </c:pt>
                <c:pt idx="3">
                  <c:v>-4</c:v>
                </c:pt>
                <c:pt idx="4">
                  <c:v>-3</c:v>
                </c:pt>
              </c:numCache>
            </c:numRef>
          </c:val>
          <c:extLst>
            <c:ext xmlns:c16="http://schemas.microsoft.com/office/drawing/2014/chart" uri="{C3380CC4-5D6E-409C-BE32-E72D297353CC}">
              <c16:uniqueId val="{00000002-1198-124D-A1A8-C41B04A9211C}"/>
            </c:ext>
          </c:extLst>
        </c:ser>
        <c:dLbls>
          <c:dLblPos val="inEnd"/>
          <c:showLegendKey val="0"/>
          <c:showVal val="1"/>
          <c:showCatName val="0"/>
          <c:showSerName val="0"/>
          <c:showPercent val="0"/>
          <c:showBubbleSize val="0"/>
        </c:dLbls>
        <c:gapWidth val="0"/>
        <c:overlap val="100"/>
        <c:axId val="8131408"/>
        <c:axId val="7715920"/>
      </c:barChart>
      <c:catAx>
        <c:axId val="8131408"/>
        <c:scaling>
          <c:orientation val="minMax"/>
        </c:scaling>
        <c:delete val="0"/>
        <c:axPos val="l"/>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7715920"/>
        <c:crosses val="autoZero"/>
        <c:auto val="1"/>
        <c:lblAlgn val="ctr"/>
        <c:lblOffset val="100"/>
        <c:noMultiLvlLbl val="0"/>
      </c:catAx>
      <c:valAx>
        <c:axId val="77159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81314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Pyramide de</a:t>
            </a:r>
            <a:r>
              <a:rPr lang="fr-FR" baseline="0"/>
              <a:t> l'ancienneté</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'Pyramide de l''ancienneté '!$K$15</c:f>
              <c:strCache>
                <c:ptCount val="1"/>
                <c:pt idx="0">
                  <c:v>Hommes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'Pyramide de l''ancienneté '!$J$16:$J$20</c:f>
              <c:strCache>
                <c:ptCount val="5"/>
                <c:pt idx="0">
                  <c:v>Inférieur à 5 ans </c:v>
                </c:pt>
                <c:pt idx="1">
                  <c:v>De 5 à 15 ans </c:v>
                </c:pt>
                <c:pt idx="2">
                  <c:v>De 16 à 25 ans </c:v>
                </c:pt>
                <c:pt idx="3">
                  <c:v>De 26 à 35 ans </c:v>
                </c:pt>
                <c:pt idx="4">
                  <c:v>Supérieur à 36 ans </c:v>
                </c:pt>
              </c:strCache>
            </c:strRef>
          </c:cat>
          <c:val>
            <c:numRef>
              <c:f>'Pyramide de l''ancienneté '!$K$16:$K$20</c:f>
              <c:numCache>
                <c:formatCode>General</c:formatCode>
                <c:ptCount val="5"/>
                <c:pt idx="0">
                  <c:v>10</c:v>
                </c:pt>
                <c:pt idx="1">
                  <c:v>14</c:v>
                </c:pt>
                <c:pt idx="2">
                  <c:v>6</c:v>
                </c:pt>
                <c:pt idx="3">
                  <c:v>4</c:v>
                </c:pt>
                <c:pt idx="4">
                  <c:v>1</c:v>
                </c:pt>
              </c:numCache>
            </c:numRef>
          </c:val>
          <c:extLst>
            <c:ext xmlns:c16="http://schemas.microsoft.com/office/drawing/2014/chart" uri="{C3380CC4-5D6E-409C-BE32-E72D297353CC}">
              <c16:uniqueId val="{00000000-5D86-A842-85D2-9AEE5D132F79}"/>
            </c:ext>
          </c:extLst>
        </c:ser>
        <c:ser>
          <c:idx val="2"/>
          <c:order val="1"/>
          <c:tx>
            <c:strRef>
              <c:f>'Pyramide de l''ancienneté '!$M$15</c:f>
              <c:strCache>
                <c:ptCount val="1"/>
                <c:pt idx="0">
                  <c:v>Femmes</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'Pyramide de l''ancienneté '!$J$16:$J$20</c:f>
              <c:strCache>
                <c:ptCount val="5"/>
                <c:pt idx="0">
                  <c:v>Inférieur à 5 ans </c:v>
                </c:pt>
                <c:pt idx="1">
                  <c:v>De 5 à 15 ans </c:v>
                </c:pt>
                <c:pt idx="2">
                  <c:v>De 16 à 25 ans </c:v>
                </c:pt>
                <c:pt idx="3">
                  <c:v>De 26 à 35 ans </c:v>
                </c:pt>
                <c:pt idx="4">
                  <c:v>Supérieur à 36 ans </c:v>
                </c:pt>
              </c:strCache>
            </c:strRef>
          </c:cat>
          <c:val>
            <c:numRef>
              <c:f>'Pyramide de l''ancienneté '!$M$16:$M$20</c:f>
              <c:numCache>
                <c:formatCode>General</c:formatCode>
                <c:ptCount val="5"/>
                <c:pt idx="0">
                  <c:v>-4</c:v>
                </c:pt>
                <c:pt idx="1">
                  <c:v>-12</c:v>
                </c:pt>
                <c:pt idx="2">
                  <c:v>-7</c:v>
                </c:pt>
                <c:pt idx="3">
                  <c:v>-4</c:v>
                </c:pt>
                <c:pt idx="4">
                  <c:v>-2</c:v>
                </c:pt>
              </c:numCache>
            </c:numRef>
          </c:val>
          <c:extLst>
            <c:ext xmlns:c16="http://schemas.microsoft.com/office/drawing/2014/chart" uri="{C3380CC4-5D6E-409C-BE32-E72D297353CC}">
              <c16:uniqueId val="{00000002-5D86-A842-85D2-9AEE5D132F79}"/>
            </c:ext>
          </c:extLst>
        </c:ser>
        <c:dLbls>
          <c:dLblPos val="inEnd"/>
          <c:showLegendKey val="0"/>
          <c:showVal val="1"/>
          <c:showCatName val="0"/>
          <c:showSerName val="0"/>
          <c:showPercent val="0"/>
          <c:showBubbleSize val="0"/>
        </c:dLbls>
        <c:gapWidth val="0"/>
        <c:overlap val="100"/>
        <c:axId val="51255696"/>
        <c:axId val="51257344"/>
      </c:barChart>
      <c:catAx>
        <c:axId val="51255696"/>
        <c:scaling>
          <c:orientation val="minMax"/>
        </c:scaling>
        <c:delete val="0"/>
        <c:axPos val="l"/>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257344"/>
        <c:crosses val="autoZero"/>
        <c:auto val="1"/>
        <c:lblAlgn val="ctr"/>
        <c:lblOffset val="100"/>
        <c:noMultiLvlLbl val="0"/>
      </c:catAx>
      <c:valAx>
        <c:axId val="512573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25569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Effectif en fonction</a:t>
            </a:r>
            <a:r>
              <a:rPr lang="en-US" baseline="0"/>
              <a:t> du statut</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tx>
            <c:strRef>
              <c:f>'Bilan Social'!$B$5</c:f>
              <c:strCache>
                <c:ptCount val="1"/>
                <c:pt idx="0">
                  <c:v>Effectif</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243-4845-B47E-6BBF488AFC9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243-4845-B47E-6BBF488AFC9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243-4845-B47E-6BBF488AFC9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243-4845-B47E-6BBF488AFC9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'Bilan Social'!$A$6:$A$9</c:f>
              <c:numCache>
                <c:formatCode>General</c:formatCode>
                <c:ptCount val="4"/>
                <c:pt idx="0">
                  <c:v>1</c:v>
                </c:pt>
                <c:pt idx="1">
                  <c:v>2</c:v>
                </c:pt>
                <c:pt idx="2">
                  <c:v>3</c:v>
                </c:pt>
                <c:pt idx="3">
                  <c:v>4</c:v>
                </c:pt>
              </c:numCache>
            </c:numRef>
          </c:cat>
          <c:val>
            <c:numRef>
              <c:f>'Bilan Social'!$B$6:$B$9</c:f>
              <c:numCache>
                <c:formatCode>General</c:formatCode>
                <c:ptCount val="4"/>
                <c:pt idx="0">
                  <c:v>28</c:v>
                </c:pt>
                <c:pt idx="1">
                  <c:v>19</c:v>
                </c:pt>
                <c:pt idx="2">
                  <c:v>13</c:v>
                </c:pt>
                <c:pt idx="3">
                  <c:v>4</c:v>
                </c:pt>
              </c:numCache>
            </c:numRef>
          </c:val>
          <c:extLst>
            <c:ext xmlns:c16="http://schemas.microsoft.com/office/drawing/2014/chart" uri="{C3380CC4-5D6E-409C-BE32-E72D297353CC}">
              <c16:uniqueId val="{00000000-1C15-1346-A54A-25D03B335E6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dynamique19</c:name>
    <c:fmtId val="0"/>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a:t>Le</a:t>
            </a:r>
            <a:r>
              <a:rPr lang="fr-FR" baseline="0"/>
              <a:t> temps de travail en fonction du genre</a:t>
            </a:r>
            <a:endParaRPr lang="fr-F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569335083114606E-2"/>
          <c:y val="7.407407407407407E-2"/>
          <c:w val="0.78204986876640425"/>
          <c:h val="0.84171296296296294"/>
        </c:manualLayout>
      </c:layout>
      <c:barChart>
        <c:barDir val="col"/>
        <c:grouping val="clustered"/>
        <c:varyColors val="0"/>
        <c:ser>
          <c:idx val="0"/>
          <c:order val="0"/>
          <c:tx>
            <c:strRef>
              <c:f>'Bilan Social'!$B$65:$B$66</c:f>
              <c:strCache>
                <c:ptCount val="1"/>
                <c:pt idx="0">
                  <c:v>50%</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'Bilan Social'!$A$67:$A$69</c:f>
              <c:strCache>
                <c:ptCount val="2"/>
                <c:pt idx="0">
                  <c:v>F</c:v>
                </c:pt>
                <c:pt idx="1">
                  <c:v>M</c:v>
                </c:pt>
              </c:strCache>
            </c:strRef>
          </c:cat>
          <c:val>
            <c:numRef>
              <c:f>'Bilan Social'!$B$67:$B$69</c:f>
              <c:numCache>
                <c:formatCode>General</c:formatCode>
                <c:ptCount val="2"/>
                <c:pt idx="0">
                  <c:v>2</c:v>
                </c:pt>
              </c:numCache>
            </c:numRef>
          </c:val>
          <c:extLst>
            <c:ext xmlns:c16="http://schemas.microsoft.com/office/drawing/2014/chart" uri="{C3380CC4-5D6E-409C-BE32-E72D297353CC}">
              <c16:uniqueId val="{00000000-F629-724D-90C6-15065D29CC80}"/>
            </c:ext>
          </c:extLst>
        </c:ser>
        <c:ser>
          <c:idx val="1"/>
          <c:order val="1"/>
          <c:tx>
            <c:strRef>
              <c:f>'Bilan Social'!$C$65:$C$66</c:f>
              <c:strCache>
                <c:ptCount val="1"/>
                <c:pt idx="0">
                  <c:v>60%</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'Bilan Social'!$A$67:$A$69</c:f>
              <c:strCache>
                <c:ptCount val="2"/>
                <c:pt idx="0">
                  <c:v>F</c:v>
                </c:pt>
                <c:pt idx="1">
                  <c:v>M</c:v>
                </c:pt>
              </c:strCache>
            </c:strRef>
          </c:cat>
          <c:val>
            <c:numRef>
              <c:f>'Bilan Social'!$C$67:$C$69</c:f>
              <c:numCache>
                <c:formatCode>General</c:formatCode>
                <c:ptCount val="2"/>
                <c:pt idx="0">
                  <c:v>1</c:v>
                </c:pt>
                <c:pt idx="1">
                  <c:v>2</c:v>
                </c:pt>
              </c:numCache>
            </c:numRef>
          </c:val>
          <c:extLst>
            <c:ext xmlns:c16="http://schemas.microsoft.com/office/drawing/2014/chart" uri="{C3380CC4-5D6E-409C-BE32-E72D297353CC}">
              <c16:uniqueId val="{00000001-F629-724D-90C6-15065D29CC80}"/>
            </c:ext>
          </c:extLst>
        </c:ser>
        <c:ser>
          <c:idx val="2"/>
          <c:order val="2"/>
          <c:tx>
            <c:strRef>
              <c:f>'Bilan Social'!$D$65:$D$66</c:f>
              <c:strCache>
                <c:ptCount val="1"/>
                <c:pt idx="0">
                  <c:v>70%</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'Bilan Social'!$A$67:$A$69</c:f>
              <c:strCache>
                <c:ptCount val="2"/>
                <c:pt idx="0">
                  <c:v>F</c:v>
                </c:pt>
                <c:pt idx="1">
                  <c:v>M</c:v>
                </c:pt>
              </c:strCache>
            </c:strRef>
          </c:cat>
          <c:val>
            <c:numRef>
              <c:f>'Bilan Social'!$D$67:$D$69</c:f>
              <c:numCache>
                <c:formatCode>General</c:formatCode>
                <c:ptCount val="2"/>
                <c:pt idx="0">
                  <c:v>1</c:v>
                </c:pt>
              </c:numCache>
            </c:numRef>
          </c:val>
          <c:extLst>
            <c:ext xmlns:c16="http://schemas.microsoft.com/office/drawing/2014/chart" uri="{C3380CC4-5D6E-409C-BE32-E72D297353CC}">
              <c16:uniqueId val="{00000002-F629-724D-90C6-15065D29CC80}"/>
            </c:ext>
          </c:extLst>
        </c:ser>
        <c:ser>
          <c:idx val="3"/>
          <c:order val="3"/>
          <c:tx>
            <c:strRef>
              <c:f>'Bilan Social'!$E$65:$E$66</c:f>
              <c:strCache>
                <c:ptCount val="1"/>
                <c:pt idx="0">
                  <c:v>80%</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'Bilan Social'!$A$67:$A$69</c:f>
              <c:strCache>
                <c:ptCount val="2"/>
                <c:pt idx="0">
                  <c:v>F</c:v>
                </c:pt>
                <c:pt idx="1">
                  <c:v>M</c:v>
                </c:pt>
              </c:strCache>
            </c:strRef>
          </c:cat>
          <c:val>
            <c:numRef>
              <c:f>'Bilan Social'!$E$67:$E$69</c:f>
              <c:numCache>
                <c:formatCode>General</c:formatCode>
                <c:ptCount val="2"/>
                <c:pt idx="1">
                  <c:v>4</c:v>
                </c:pt>
              </c:numCache>
            </c:numRef>
          </c:val>
          <c:extLst>
            <c:ext xmlns:c16="http://schemas.microsoft.com/office/drawing/2014/chart" uri="{C3380CC4-5D6E-409C-BE32-E72D297353CC}">
              <c16:uniqueId val="{00000003-F629-724D-90C6-15065D29CC80}"/>
            </c:ext>
          </c:extLst>
        </c:ser>
        <c:ser>
          <c:idx val="4"/>
          <c:order val="4"/>
          <c:tx>
            <c:strRef>
              <c:f>'Bilan Social'!$F$65:$F$66</c:f>
              <c:strCache>
                <c:ptCount val="1"/>
                <c:pt idx="0">
                  <c:v>100%</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'Bilan Social'!$A$67:$A$69</c:f>
              <c:strCache>
                <c:ptCount val="2"/>
                <c:pt idx="0">
                  <c:v>F</c:v>
                </c:pt>
                <c:pt idx="1">
                  <c:v>M</c:v>
                </c:pt>
              </c:strCache>
            </c:strRef>
          </c:cat>
          <c:val>
            <c:numRef>
              <c:f>'Bilan Social'!$F$67:$F$69</c:f>
              <c:numCache>
                <c:formatCode>General</c:formatCode>
                <c:ptCount val="2"/>
                <c:pt idx="0">
                  <c:v>25</c:v>
                </c:pt>
                <c:pt idx="1">
                  <c:v>29</c:v>
                </c:pt>
              </c:numCache>
            </c:numRef>
          </c:val>
          <c:extLst>
            <c:ext xmlns:c16="http://schemas.microsoft.com/office/drawing/2014/chart" uri="{C3380CC4-5D6E-409C-BE32-E72D297353CC}">
              <c16:uniqueId val="{00000004-F629-724D-90C6-15065D29CC80}"/>
            </c:ext>
          </c:extLst>
        </c:ser>
        <c:dLbls>
          <c:dLblPos val="outEnd"/>
          <c:showLegendKey val="0"/>
          <c:showVal val="1"/>
          <c:showCatName val="0"/>
          <c:showSerName val="0"/>
          <c:showPercent val="0"/>
          <c:showBubbleSize val="0"/>
        </c:dLbls>
        <c:gapWidth val="444"/>
        <c:overlap val="-90"/>
        <c:axId val="347728528"/>
        <c:axId val="340725376"/>
      </c:barChart>
      <c:catAx>
        <c:axId val="34772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340725376"/>
        <c:crosses val="autoZero"/>
        <c:auto val="1"/>
        <c:lblAlgn val="ctr"/>
        <c:lblOffset val="100"/>
        <c:noMultiLvlLbl val="0"/>
      </c:catAx>
      <c:valAx>
        <c:axId val="340725376"/>
        <c:scaling>
          <c:orientation val="minMax"/>
        </c:scaling>
        <c:delete val="1"/>
        <c:axPos val="l"/>
        <c:numFmt formatCode="General" sourceLinked="1"/>
        <c:majorTickMark val="none"/>
        <c:minorTickMark val="none"/>
        <c:tickLblPos val="nextTo"/>
        <c:crossAx val="347728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dynamique18</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Le</a:t>
            </a:r>
            <a:r>
              <a:rPr lang="fr-FR" baseline="0"/>
              <a:t> statut en fonction du genre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ivotFmts>
      <c:pivotFmt>
        <c:idx val="0"/>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'Bilan Social'!$B$93:$B$94</c:f>
              <c:strCache>
                <c:ptCount val="1"/>
                <c:pt idx="0">
                  <c:v>F</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Social'!$A$95:$A$99</c:f>
              <c:strCache>
                <c:ptCount val="4"/>
                <c:pt idx="0">
                  <c:v>1</c:v>
                </c:pt>
                <c:pt idx="1">
                  <c:v>2</c:v>
                </c:pt>
                <c:pt idx="2">
                  <c:v>3</c:v>
                </c:pt>
                <c:pt idx="3">
                  <c:v>4</c:v>
                </c:pt>
              </c:strCache>
            </c:strRef>
          </c:cat>
          <c:val>
            <c:numRef>
              <c:f>'Bilan Social'!$B$95:$B$99</c:f>
              <c:numCache>
                <c:formatCode>General</c:formatCode>
                <c:ptCount val="4"/>
                <c:pt idx="0">
                  <c:v>13</c:v>
                </c:pt>
                <c:pt idx="1">
                  <c:v>11</c:v>
                </c:pt>
                <c:pt idx="2">
                  <c:v>4</c:v>
                </c:pt>
                <c:pt idx="3">
                  <c:v>1</c:v>
                </c:pt>
              </c:numCache>
            </c:numRef>
          </c:val>
          <c:extLst>
            <c:ext xmlns:c16="http://schemas.microsoft.com/office/drawing/2014/chart" uri="{C3380CC4-5D6E-409C-BE32-E72D297353CC}">
              <c16:uniqueId val="{00000000-91E4-E547-94BF-65C5CB89C3A4}"/>
            </c:ext>
          </c:extLst>
        </c:ser>
        <c:ser>
          <c:idx val="1"/>
          <c:order val="1"/>
          <c:tx>
            <c:strRef>
              <c:f>'Bilan Social'!$C$93:$C$94</c:f>
              <c:strCache>
                <c:ptCount val="1"/>
                <c:pt idx="0">
                  <c:v>M</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Social'!$A$95:$A$99</c:f>
              <c:strCache>
                <c:ptCount val="4"/>
                <c:pt idx="0">
                  <c:v>1</c:v>
                </c:pt>
                <c:pt idx="1">
                  <c:v>2</c:v>
                </c:pt>
                <c:pt idx="2">
                  <c:v>3</c:v>
                </c:pt>
                <c:pt idx="3">
                  <c:v>4</c:v>
                </c:pt>
              </c:strCache>
            </c:strRef>
          </c:cat>
          <c:val>
            <c:numRef>
              <c:f>'Bilan Social'!$C$95:$C$99</c:f>
              <c:numCache>
                <c:formatCode>General</c:formatCode>
                <c:ptCount val="4"/>
                <c:pt idx="0">
                  <c:v>15</c:v>
                </c:pt>
                <c:pt idx="1">
                  <c:v>8</c:v>
                </c:pt>
                <c:pt idx="2">
                  <c:v>9</c:v>
                </c:pt>
                <c:pt idx="3">
                  <c:v>3</c:v>
                </c:pt>
              </c:numCache>
            </c:numRef>
          </c:val>
          <c:extLst>
            <c:ext xmlns:c16="http://schemas.microsoft.com/office/drawing/2014/chart" uri="{C3380CC4-5D6E-409C-BE32-E72D297353CC}">
              <c16:uniqueId val="{00000001-91E4-E547-94BF-65C5CB89C3A4}"/>
            </c:ext>
          </c:extLst>
        </c:ser>
        <c:dLbls>
          <c:dLblPos val="inEnd"/>
          <c:showLegendKey val="0"/>
          <c:showVal val="1"/>
          <c:showCatName val="0"/>
          <c:showSerName val="0"/>
          <c:showPercent val="0"/>
          <c:showBubbleSize val="0"/>
        </c:dLbls>
        <c:gapWidth val="65"/>
        <c:axId val="349941760"/>
        <c:axId val="246818768"/>
      </c:barChart>
      <c:catAx>
        <c:axId val="349941760"/>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fr-FR"/>
                  <a:t>Statut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fr-FR"/>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246818768"/>
        <c:crosses val="autoZero"/>
        <c:auto val="1"/>
        <c:lblAlgn val="ctr"/>
        <c:lblOffset val="100"/>
        <c:noMultiLvlLbl val="0"/>
      </c:catAx>
      <c:valAx>
        <c:axId val="2468187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349941760"/>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dynamique20</c:name>
    <c:fmtId val="3"/>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FR"/>
              <a:t>L'âge en fonction de l'absentéisme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'Bilan Social'!$B$125</c:f>
              <c:strCache>
                <c:ptCount val="1"/>
                <c:pt idx="0">
                  <c:v>Total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5A7-7A4B-A035-BF461A740FD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5A7-7A4B-A035-BF461A740FD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5A7-7A4B-A035-BF461A740FD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5A7-7A4B-A035-BF461A740FD4}"/>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5A7-7A4B-A035-BF461A740F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'Bilan Social'!$A$126:$A$131</c:f>
              <c:strCache>
                <c:ptCount val="5"/>
                <c:pt idx="0">
                  <c:v>de 29 à 35 ans</c:v>
                </c:pt>
                <c:pt idx="1">
                  <c:v>de 36 à 45 ans</c:v>
                </c:pt>
                <c:pt idx="2">
                  <c:v>de 46 à 55 ans</c:v>
                </c:pt>
                <c:pt idx="3">
                  <c:v>inférieur à 28 ans</c:v>
                </c:pt>
                <c:pt idx="4">
                  <c:v>Supérieur à 55</c:v>
                </c:pt>
              </c:strCache>
            </c:strRef>
          </c:cat>
          <c:val>
            <c:numRef>
              <c:f>'Bilan Social'!$B$126:$B$131</c:f>
              <c:numCache>
                <c:formatCode>General</c:formatCode>
                <c:ptCount val="5"/>
                <c:pt idx="0">
                  <c:v>22</c:v>
                </c:pt>
                <c:pt idx="1">
                  <c:v>204</c:v>
                </c:pt>
                <c:pt idx="2">
                  <c:v>72</c:v>
                </c:pt>
                <c:pt idx="3">
                  <c:v>32</c:v>
                </c:pt>
                <c:pt idx="4">
                  <c:v>118</c:v>
                </c:pt>
              </c:numCache>
            </c:numRef>
          </c:val>
          <c:extLst>
            <c:ext xmlns:c16="http://schemas.microsoft.com/office/drawing/2014/chart" uri="{C3380CC4-5D6E-409C-BE32-E72D297353CC}">
              <c16:uniqueId val="{00000000-53D3-E740-9738-CA36FBED592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dynamique25</c:name>
    <c:fmtId val="1"/>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par genre et par ancienneté de l'effectif total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ivotFmts>
      <c:pivotFmt>
        <c:idx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'Bilan Social'!$B$158:$B$159</c:f>
              <c:strCache>
                <c:ptCount val="1"/>
                <c:pt idx="0">
                  <c:v>F</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Social'!$A$160:$A$165</c:f>
              <c:strCache>
                <c:ptCount val="5"/>
                <c:pt idx="0">
                  <c:v>de 16 à 25 ans</c:v>
                </c:pt>
                <c:pt idx="1">
                  <c:v>de 26 à 35 ans</c:v>
                </c:pt>
                <c:pt idx="2">
                  <c:v>de 5 à 15 ans</c:v>
                </c:pt>
                <c:pt idx="3">
                  <c:v>inférieur à 5 ans</c:v>
                </c:pt>
                <c:pt idx="4">
                  <c:v>Supérieur à 36</c:v>
                </c:pt>
              </c:strCache>
            </c:strRef>
          </c:cat>
          <c:val>
            <c:numRef>
              <c:f>'Bilan Social'!$B$160:$B$165</c:f>
              <c:numCache>
                <c:formatCode>General</c:formatCode>
                <c:ptCount val="5"/>
                <c:pt idx="0">
                  <c:v>7</c:v>
                </c:pt>
                <c:pt idx="1">
                  <c:v>1</c:v>
                </c:pt>
                <c:pt idx="2">
                  <c:v>12</c:v>
                </c:pt>
                <c:pt idx="3">
                  <c:v>4</c:v>
                </c:pt>
                <c:pt idx="4">
                  <c:v>5</c:v>
                </c:pt>
              </c:numCache>
            </c:numRef>
          </c:val>
          <c:extLst>
            <c:ext xmlns:c16="http://schemas.microsoft.com/office/drawing/2014/chart" uri="{C3380CC4-5D6E-409C-BE32-E72D297353CC}">
              <c16:uniqueId val="{00000000-883F-0E4B-B2F8-9C931B390C58}"/>
            </c:ext>
          </c:extLst>
        </c:ser>
        <c:ser>
          <c:idx val="1"/>
          <c:order val="1"/>
          <c:tx>
            <c:strRef>
              <c:f>'Bilan Social'!$C$158:$C$159</c:f>
              <c:strCache>
                <c:ptCount val="1"/>
                <c:pt idx="0">
                  <c:v>M</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Social'!$A$160:$A$165</c:f>
              <c:strCache>
                <c:ptCount val="5"/>
                <c:pt idx="0">
                  <c:v>de 16 à 25 ans</c:v>
                </c:pt>
                <c:pt idx="1">
                  <c:v>de 26 à 35 ans</c:v>
                </c:pt>
                <c:pt idx="2">
                  <c:v>de 5 à 15 ans</c:v>
                </c:pt>
                <c:pt idx="3">
                  <c:v>inférieur à 5 ans</c:v>
                </c:pt>
                <c:pt idx="4">
                  <c:v>Supérieur à 36</c:v>
                </c:pt>
              </c:strCache>
            </c:strRef>
          </c:cat>
          <c:val>
            <c:numRef>
              <c:f>'Bilan Social'!$C$160:$C$165</c:f>
              <c:numCache>
                <c:formatCode>General</c:formatCode>
                <c:ptCount val="5"/>
                <c:pt idx="0">
                  <c:v>6</c:v>
                </c:pt>
                <c:pt idx="2">
                  <c:v>14</c:v>
                </c:pt>
                <c:pt idx="3">
                  <c:v>10</c:v>
                </c:pt>
                <c:pt idx="4">
                  <c:v>5</c:v>
                </c:pt>
              </c:numCache>
            </c:numRef>
          </c:val>
          <c:extLst>
            <c:ext xmlns:c16="http://schemas.microsoft.com/office/drawing/2014/chart" uri="{C3380CC4-5D6E-409C-BE32-E72D297353CC}">
              <c16:uniqueId val="{00000001-883F-0E4B-B2F8-9C931B390C58}"/>
            </c:ext>
          </c:extLst>
        </c:ser>
        <c:dLbls>
          <c:showLegendKey val="0"/>
          <c:showVal val="1"/>
          <c:showCatName val="0"/>
          <c:showSerName val="0"/>
          <c:showPercent val="0"/>
          <c:showBubbleSize val="0"/>
        </c:dLbls>
        <c:gapWidth val="65"/>
        <c:shape val="box"/>
        <c:axId val="2051903167"/>
        <c:axId val="2051544383"/>
        <c:axId val="0"/>
      </c:bar3DChart>
      <c:catAx>
        <c:axId val="20519031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2051544383"/>
        <c:crosses val="autoZero"/>
        <c:auto val="1"/>
        <c:lblAlgn val="ctr"/>
        <c:lblOffset val="100"/>
        <c:noMultiLvlLbl val="0"/>
      </c:catAx>
      <c:valAx>
        <c:axId val="2051544383"/>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2051903167"/>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[bilan_social_cernicernicchiaro_grouas.xlsx]Bilan Social!Tableau croisé dynamique29</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Départ par catégorie hiérarchique et par genre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ivotFmts>
      <c:pivotFmt>
        <c:idx val="0"/>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'Bilan Social'!$B$193:$B$195</c:f>
              <c:strCache>
                <c:ptCount val="1"/>
                <c:pt idx="0">
                  <c:v>Cadre - F</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Social'!$A$196:$A$202</c:f>
              <c:strCache>
                <c:ptCount val="6"/>
                <c:pt idx="0">
                  <c:v>autres</c:v>
                </c:pt>
                <c:pt idx="1">
                  <c:v>décès</c:v>
                </c:pt>
                <c:pt idx="2">
                  <c:v>démission</c:v>
                </c:pt>
                <c:pt idx="3">
                  <c:v>licenciement non éco</c:v>
                </c:pt>
                <c:pt idx="4">
                  <c:v>retraite</c:v>
                </c:pt>
                <c:pt idx="5">
                  <c:v>(vide)</c:v>
                </c:pt>
              </c:strCache>
            </c:strRef>
          </c:cat>
          <c:val>
            <c:numRef>
              <c:f>'Bilan Social'!$B$196:$B$202</c:f>
              <c:numCache>
                <c:formatCode>General</c:formatCode>
                <c:ptCount val="6"/>
                <c:pt idx="4">
                  <c:v>1</c:v>
                </c:pt>
                <c:pt idx="5">
                  <c:v>5</c:v>
                </c:pt>
              </c:numCache>
            </c:numRef>
          </c:val>
          <c:extLst>
            <c:ext xmlns:c16="http://schemas.microsoft.com/office/drawing/2014/chart" uri="{C3380CC4-5D6E-409C-BE32-E72D297353CC}">
              <c16:uniqueId val="{00000000-760E-BC41-A8D0-77BD150CA13B}"/>
            </c:ext>
          </c:extLst>
        </c:ser>
        <c:ser>
          <c:idx val="1"/>
          <c:order val="1"/>
          <c:tx>
            <c:strRef>
              <c:f>'Bilan Social'!$C$193:$C$195</c:f>
              <c:strCache>
                <c:ptCount val="1"/>
                <c:pt idx="0">
                  <c:v>Cadre - M</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Social'!$A$196:$A$202</c:f>
              <c:strCache>
                <c:ptCount val="6"/>
                <c:pt idx="0">
                  <c:v>autres</c:v>
                </c:pt>
                <c:pt idx="1">
                  <c:v>décès</c:v>
                </c:pt>
                <c:pt idx="2">
                  <c:v>démission</c:v>
                </c:pt>
                <c:pt idx="3">
                  <c:v>licenciement non éco</c:v>
                </c:pt>
                <c:pt idx="4">
                  <c:v>retraite</c:v>
                </c:pt>
                <c:pt idx="5">
                  <c:v>(vide)</c:v>
                </c:pt>
              </c:strCache>
            </c:strRef>
          </c:cat>
          <c:val>
            <c:numRef>
              <c:f>'Bilan Social'!$C$196:$C$202</c:f>
              <c:numCache>
                <c:formatCode>General</c:formatCode>
                <c:ptCount val="6"/>
                <c:pt idx="4">
                  <c:v>1</c:v>
                </c:pt>
                <c:pt idx="5">
                  <c:v>12</c:v>
                </c:pt>
              </c:numCache>
            </c:numRef>
          </c:val>
          <c:extLst>
            <c:ext xmlns:c16="http://schemas.microsoft.com/office/drawing/2014/chart" uri="{C3380CC4-5D6E-409C-BE32-E72D297353CC}">
              <c16:uniqueId val="{00000001-760E-BC41-A8D0-77BD150CA13B}"/>
            </c:ext>
          </c:extLst>
        </c:ser>
        <c:ser>
          <c:idx val="2"/>
          <c:order val="2"/>
          <c:tx>
            <c:strRef>
              <c:f>'Bilan Social'!$E$193:$E$195</c:f>
              <c:strCache>
                <c:ptCount val="1"/>
                <c:pt idx="0">
                  <c:v>Employé - F</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Social'!$A$196:$A$202</c:f>
              <c:strCache>
                <c:ptCount val="6"/>
                <c:pt idx="0">
                  <c:v>autres</c:v>
                </c:pt>
                <c:pt idx="1">
                  <c:v>décès</c:v>
                </c:pt>
                <c:pt idx="2">
                  <c:v>démission</c:v>
                </c:pt>
                <c:pt idx="3">
                  <c:v>licenciement non éco</c:v>
                </c:pt>
                <c:pt idx="4">
                  <c:v>retraite</c:v>
                </c:pt>
                <c:pt idx="5">
                  <c:v>(vide)</c:v>
                </c:pt>
              </c:strCache>
            </c:strRef>
          </c:cat>
          <c:val>
            <c:numRef>
              <c:f>'Bilan Social'!$E$196:$E$202</c:f>
              <c:numCache>
                <c:formatCode>General</c:formatCode>
                <c:ptCount val="6"/>
                <c:pt idx="0">
                  <c:v>1</c:v>
                </c:pt>
                <c:pt idx="1">
                  <c:v>1</c:v>
                </c:pt>
                <c:pt idx="2">
                  <c:v>4</c:v>
                </c:pt>
                <c:pt idx="3">
                  <c:v>2</c:v>
                </c:pt>
                <c:pt idx="5">
                  <c:v>24</c:v>
                </c:pt>
              </c:numCache>
            </c:numRef>
          </c:val>
          <c:extLst>
            <c:ext xmlns:c16="http://schemas.microsoft.com/office/drawing/2014/chart" uri="{C3380CC4-5D6E-409C-BE32-E72D297353CC}">
              <c16:uniqueId val="{00000002-760E-BC41-A8D0-77BD150CA13B}"/>
            </c:ext>
          </c:extLst>
        </c:ser>
        <c:ser>
          <c:idx val="3"/>
          <c:order val="3"/>
          <c:tx>
            <c:strRef>
              <c:f>'Bilan Social'!$F$193:$F$195</c:f>
              <c:strCache>
                <c:ptCount val="1"/>
                <c:pt idx="0">
                  <c:v>Employé - M</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'Bilan Social'!$A$196:$A$202</c:f>
              <c:strCache>
                <c:ptCount val="6"/>
                <c:pt idx="0">
                  <c:v>autres</c:v>
                </c:pt>
                <c:pt idx="1">
                  <c:v>décès</c:v>
                </c:pt>
                <c:pt idx="2">
                  <c:v>démission</c:v>
                </c:pt>
                <c:pt idx="3">
                  <c:v>licenciement non éco</c:v>
                </c:pt>
                <c:pt idx="4">
                  <c:v>retraite</c:v>
                </c:pt>
                <c:pt idx="5">
                  <c:v>(vide)</c:v>
                </c:pt>
              </c:strCache>
            </c:strRef>
          </c:cat>
          <c:val>
            <c:numRef>
              <c:f>'Bilan Social'!$F$196:$F$202</c:f>
              <c:numCache>
                <c:formatCode>General</c:formatCode>
                <c:ptCount val="6"/>
                <c:pt idx="1">
                  <c:v>1</c:v>
                </c:pt>
                <c:pt idx="2">
                  <c:v>2</c:v>
                </c:pt>
                <c:pt idx="3">
                  <c:v>3</c:v>
                </c:pt>
                <c:pt idx="5">
                  <c:v>23</c:v>
                </c:pt>
              </c:numCache>
            </c:numRef>
          </c:val>
          <c:extLst>
            <c:ext xmlns:c16="http://schemas.microsoft.com/office/drawing/2014/chart" uri="{C3380CC4-5D6E-409C-BE32-E72D297353CC}">
              <c16:uniqueId val="{00000003-760E-BC41-A8D0-77BD150CA13B}"/>
            </c:ext>
          </c:extLst>
        </c:ser>
        <c:dLbls>
          <c:dLblPos val="inEnd"/>
          <c:showLegendKey val="0"/>
          <c:showVal val="1"/>
          <c:showCatName val="0"/>
          <c:showSerName val="0"/>
          <c:showPercent val="0"/>
          <c:showBubbleSize val="0"/>
        </c:dLbls>
        <c:gapWidth val="65"/>
        <c:axId val="2054644159"/>
        <c:axId val="2054645807"/>
      </c:barChart>
      <c:catAx>
        <c:axId val="205464415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2054645807"/>
        <c:crosses val="autoZero"/>
        <c:auto val="1"/>
        <c:lblAlgn val="ctr"/>
        <c:lblOffset val="100"/>
        <c:noMultiLvlLbl val="0"/>
      </c:catAx>
      <c:valAx>
        <c:axId val="205464580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54644159"/>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FR"/>
              <a:t>La répartition de l'effectif : Temps plein - temps partiel </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9B7-7E44-BD71-4180519D2DF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9B7-7E44-BD71-4180519D2DFF}"/>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9B7-7E44-BD71-4180519D2DFF}"/>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9B7-7E44-BD71-4180519D2DFF}"/>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9B7-7E44-BD71-4180519D2DF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'Bilan Social'!$G$6:$G$10</c:f>
              <c:numCache>
                <c:formatCode>0%</c:formatCode>
                <c:ptCount val="5"/>
                <c:pt idx="0">
                  <c:v>0.8</c:v>
                </c:pt>
                <c:pt idx="1">
                  <c:v>0.7</c:v>
                </c:pt>
                <c:pt idx="2">
                  <c:v>0.6</c:v>
                </c:pt>
                <c:pt idx="3">
                  <c:v>0.5</c:v>
                </c:pt>
                <c:pt idx="4">
                  <c:v>1</c:v>
                </c:pt>
              </c:numCache>
            </c:numRef>
          </c:cat>
          <c:val>
            <c:numRef>
              <c:f>'Bilan Social'!$H$6:$H$10</c:f>
              <c:numCache>
                <c:formatCode>General</c:formatCode>
                <c:ptCount val="5"/>
                <c:pt idx="0">
                  <c:v>4</c:v>
                </c:pt>
                <c:pt idx="1">
                  <c:v>1</c:v>
                </c:pt>
                <c:pt idx="2">
                  <c:v>3</c:v>
                </c:pt>
                <c:pt idx="3">
                  <c:v>2</c:v>
                </c:pt>
                <c:pt idx="4">
                  <c:v>54</c:v>
                </c:pt>
              </c:numCache>
            </c:numRef>
          </c:val>
          <c:extLst>
            <c:ext xmlns:c16="http://schemas.microsoft.com/office/drawing/2014/chart" uri="{C3380CC4-5D6E-409C-BE32-E72D297353CC}">
              <c16:uniqueId val="{00000000-387D-5041-8E1D-618F2F31A41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La rémunération en fonction du sexe et de la CSP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'Bilan Social'!$A$239</c:f>
              <c:strCache>
                <c:ptCount val="1"/>
                <c:pt idx="0">
                  <c:v>inférieur à 25000</c:v>
                </c:pt>
              </c:strCache>
            </c:strRef>
          </c:tx>
          <c:spPr>
            <a:solidFill>
              <a:schemeClr val="accent1"/>
            </a:solidFill>
            <a:ln>
              <a:noFill/>
            </a:ln>
            <a:effectLst/>
          </c:spPr>
          <c:invertIfNegative val="0"/>
          <c:cat>
            <c:strRef>
              <c:f>'Bilan Social'!$B$238:$G$238</c:f>
              <c:strCache>
                <c:ptCount val="4"/>
                <c:pt idx="0">
                  <c:v>Cadre Femme </c:v>
                </c:pt>
                <c:pt idx="1">
                  <c:v>Employé femme</c:v>
                </c:pt>
                <c:pt idx="2">
                  <c:v>Cadre homme</c:v>
                </c:pt>
                <c:pt idx="3">
                  <c:v>Employé Homme</c:v>
                </c:pt>
              </c:strCache>
            </c:strRef>
          </c:cat>
          <c:val>
            <c:numRef>
              <c:f>'Bilan Social'!$B$239:$G$239</c:f>
              <c:numCache>
                <c:formatCode>General</c:formatCode>
                <c:ptCount val="6"/>
                <c:pt idx="1">
                  <c:v>4</c:v>
                </c:pt>
                <c:pt idx="3">
                  <c:v>4</c:v>
                </c:pt>
              </c:numCache>
            </c:numRef>
          </c:val>
          <c:extLst>
            <c:ext xmlns:c16="http://schemas.microsoft.com/office/drawing/2014/chart" uri="{C3380CC4-5D6E-409C-BE32-E72D297353CC}">
              <c16:uniqueId val="{00000000-C47B-FC42-99EE-E061483DFA82}"/>
            </c:ext>
          </c:extLst>
        </c:ser>
        <c:ser>
          <c:idx val="1"/>
          <c:order val="1"/>
          <c:tx>
            <c:strRef>
              <c:f>'Bilan Social'!$A$240</c:f>
              <c:strCache>
                <c:ptCount val="1"/>
                <c:pt idx="0">
                  <c:v>de 26000 à 35000</c:v>
                </c:pt>
              </c:strCache>
            </c:strRef>
          </c:tx>
          <c:spPr>
            <a:solidFill>
              <a:schemeClr val="accent2"/>
            </a:solidFill>
            <a:ln>
              <a:noFill/>
            </a:ln>
            <a:effectLst/>
          </c:spPr>
          <c:invertIfNegative val="0"/>
          <c:cat>
            <c:strRef>
              <c:f>'Bilan Social'!$B$238:$G$238</c:f>
              <c:strCache>
                <c:ptCount val="4"/>
                <c:pt idx="0">
                  <c:v>Cadre Femme </c:v>
                </c:pt>
                <c:pt idx="1">
                  <c:v>Employé femme</c:v>
                </c:pt>
                <c:pt idx="2">
                  <c:v>Cadre homme</c:v>
                </c:pt>
                <c:pt idx="3">
                  <c:v>Employé Homme</c:v>
                </c:pt>
              </c:strCache>
            </c:strRef>
          </c:cat>
          <c:val>
            <c:numRef>
              <c:f>'Bilan Social'!$B$240:$G$240</c:f>
              <c:numCache>
                <c:formatCode>General</c:formatCode>
                <c:ptCount val="6"/>
                <c:pt idx="1">
                  <c:v>18</c:v>
                </c:pt>
                <c:pt idx="3">
                  <c:v>18</c:v>
                </c:pt>
              </c:numCache>
            </c:numRef>
          </c:val>
          <c:extLst>
            <c:ext xmlns:c16="http://schemas.microsoft.com/office/drawing/2014/chart" uri="{C3380CC4-5D6E-409C-BE32-E72D297353CC}">
              <c16:uniqueId val="{00000001-C47B-FC42-99EE-E061483DFA82}"/>
            </c:ext>
          </c:extLst>
        </c:ser>
        <c:ser>
          <c:idx val="2"/>
          <c:order val="2"/>
          <c:tx>
            <c:strRef>
              <c:f>'Bilan Social'!$A$241</c:f>
              <c:strCache>
                <c:ptCount val="1"/>
                <c:pt idx="0">
                  <c:v>de 36000 à 45000</c:v>
                </c:pt>
              </c:strCache>
            </c:strRef>
          </c:tx>
          <c:spPr>
            <a:solidFill>
              <a:schemeClr val="accent3"/>
            </a:solidFill>
            <a:ln>
              <a:noFill/>
            </a:ln>
            <a:effectLst/>
          </c:spPr>
          <c:invertIfNegative val="0"/>
          <c:cat>
            <c:strRef>
              <c:f>'Bilan Social'!$B$238:$G$238</c:f>
              <c:strCache>
                <c:ptCount val="4"/>
                <c:pt idx="0">
                  <c:v>Cadre Femme </c:v>
                </c:pt>
                <c:pt idx="1">
                  <c:v>Employé femme</c:v>
                </c:pt>
                <c:pt idx="2">
                  <c:v>Cadre homme</c:v>
                </c:pt>
                <c:pt idx="3">
                  <c:v>Employé Homme</c:v>
                </c:pt>
              </c:strCache>
            </c:strRef>
          </c:cat>
          <c:val>
            <c:numRef>
              <c:f>'Bilan Social'!$B$241:$G$241</c:f>
              <c:numCache>
                <c:formatCode>General</c:formatCode>
                <c:ptCount val="6"/>
                <c:pt idx="0">
                  <c:v>1</c:v>
                </c:pt>
                <c:pt idx="1">
                  <c:v>2</c:v>
                </c:pt>
                <c:pt idx="2">
                  <c:v>1</c:v>
                </c:pt>
                <c:pt idx="3">
                  <c:v>1</c:v>
                </c:pt>
              </c:numCache>
            </c:numRef>
          </c:val>
          <c:extLst>
            <c:ext xmlns:c16="http://schemas.microsoft.com/office/drawing/2014/chart" uri="{C3380CC4-5D6E-409C-BE32-E72D297353CC}">
              <c16:uniqueId val="{00000002-C47B-FC42-99EE-E061483DFA82}"/>
            </c:ext>
          </c:extLst>
        </c:ser>
        <c:ser>
          <c:idx val="3"/>
          <c:order val="3"/>
          <c:tx>
            <c:strRef>
              <c:f>'Bilan Social'!$A$242</c:f>
              <c:strCache>
                <c:ptCount val="1"/>
                <c:pt idx="0">
                  <c:v>de 46000 à 60000</c:v>
                </c:pt>
              </c:strCache>
            </c:strRef>
          </c:tx>
          <c:spPr>
            <a:solidFill>
              <a:schemeClr val="accent4"/>
            </a:solidFill>
            <a:ln>
              <a:noFill/>
            </a:ln>
            <a:effectLst/>
          </c:spPr>
          <c:invertIfNegative val="0"/>
          <c:cat>
            <c:strRef>
              <c:f>'Bilan Social'!$B$238:$G$238</c:f>
              <c:strCache>
                <c:ptCount val="4"/>
                <c:pt idx="0">
                  <c:v>Cadre Femme </c:v>
                </c:pt>
                <c:pt idx="1">
                  <c:v>Employé femme</c:v>
                </c:pt>
                <c:pt idx="2">
                  <c:v>Cadre homme</c:v>
                </c:pt>
                <c:pt idx="3">
                  <c:v>Employé Homme</c:v>
                </c:pt>
              </c:strCache>
            </c:strRef>
          </c:cat>
          <c:val>
            <c:numRef>
              <c:f>'Bilan Social'!$B$242:$G$242</c:f>
              <c:numCache>
                <c:formatCode>General</c:formatCode>
                <c:ptCount val="6"/>
                <c:pt idx="0">
                  <c:v>3</c:v>
                </c:pt>
                <c:pt idx="2">
                  <c:v>8</c:v>
                </c:pt>
              </c:numCache>
            </c:numRef>
          </c:val>
          <c:extLst>
            <c:ext xmlns:c16="http://schemas.microsoft.com/office/drawing/2014/chart" uri="{C3380CC4-5D6E-409C-BE32-E72D297353CC}">
              <c16:uniqueId val="{00000003-C47B-FC42-99EE-E061483DFA82}"/>
            </c:ext>
          </c:extLst>
        </c:ser>
        <c:ser>
          <c:idx val="4"/>
          <c:order val="4"/>
          <c:tx>
            <c:strRef>
              <c:f>'Bilan Social'!$A$243</c:f>
              <c:strCache>
                <c:ptCount val="1"/>
                <c:pt idx="0">
                  <c:v>Supérieur à 61000</c:v>
                </c:pt>
              </c:strCache>
            </c:strRef>
          </c:tx>
          <c:spPr>
            <a:solidFill>
              <a:schemeClr val="accent5"/>
            </a:solidFill>
            <a:ln>
              <a:noFill/>
            </a:ln>
            <a:effectLst/>
          </c:spPr>
          <c:invertIfNegative val="0"/>
          <c:cat>
            <c:strRef>
              <c:f>'Bilan Social'!$B$238:$G$238</c:f>
              <c:strCache>
                <c:ptCount val="4"/>
                <c:pt idx="0">
                  <c:v>Cadre Femme </c:v>
                </c:pt>
                <c:pt idx="1">
                  <c:v>Employé femme</c:v>
                </c:pt>
                <c:pt idx="2">
                  <c:v>Cadre homme</c:v>
                </c:pt>
                <c:pt idx="3">
                  <c:v>Employé Homme</c:v>
                </c:pt>
              </c:strCache>
            </c:strRef>
          </c:cat>
          <c:val>
            <c:numRef>
              <c:f>'Bilan Social'!$B$243:$G$243</c:f>
              <c:numCache>
                <c:formatCode>General</c:formatCode>
                <c:ptCount val="6"/>
                <c:pt idx="0">
                  <c:v>1</c:v>
                </c:pt>
                <c:pt idx="2">
                  <c:v>3</c:v>
                </c:pt>
              </c:numCache>
            </c:numRef>
          </c:val>
          <c:extLst>
            <c:ext xmlns:c16="http://schemas.microsoft.com/office/drawing/2014/chart" uri="{C3380CC4-5D6E-409C-BE32-E72D297353CC}">
              <c16:uniqueId val="{00000004-C47B-FC42-99EE-E061483DFA82}"/>
            </c:ext>
          </c:extLst>
        </c:ser>
        <c:dLbls>
          <c:showLegendKey val="0"/>
          <c:showVal val="0"/>
          <c:showCatName val="0"/>
          <c:showSerName val="0"/>
          <c:showPercent val="0"/>
          <c:showBubbleSize val="0"/>
        </c:dLbls>
        <c:gapWidth val="219"/>
        <c:overlap val="-27"/>
        <c:axId val="121227280"/>
        <c:axId val="55319952"/>
      </c:barChart>
      <c:catAx>
        <c:axId val="12122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19952"/>
        <c:crosses val="autoZero"/>
        <c:auto val="1"/>
        <c:lblAlgn val="ctr"/>
        <c:lblOffset val="100"/>
        <c:noMultiLvlLbl val="0"/>
      </c:catAx>
      <c:valAx>
        <c:axId val="55319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2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25400</xdr:colOff>
      <xdr:row>39</xdr:row>
      <xdr:rowOff>114300</xdr:rowOff>
    </xdr:from>
    <xdr:to>
      <xdr:col>4</xdr:col>
      <xdr:colOff>673100</xdr:colOff>
      <xdr:row>56</xdr:row>
      <xdr:rowOff>50800</xdr:rowOff>
    </xdr:to>
    <xdr:graphicFrame macro="">
      <xdr:nvGraphicFramePr>
        <xdr:cNvPr id="8" name="Graphique 7">
          <a:extLst>
            <a:ext uri="{FF2B5EF4-FFF2-40B4-BE49-F238E27FC236}">
              <a16:creationId xmlns:a16="http://schemas.microsoft.com/office/drawing/2014/main" id="{19CC67F2-76FF-8A49-8E7D-6C25E1B77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101600</xdr:rowOff>
    </xdr:from>
    <xdr:to>
      <xdr:col>3</xdr:col>
      <xdr:colOff>76200</xdr:colOff>
      <xdr:row>25</xdr:row>
      <xdr:rowOff>63500</xdr:rowOff>
    </xdr:to>
    <xdr:graphicFrame macro="">
      <xdr:nvGraphicFramePr>
        <xdr:cNvPr id="9" name="Graphique 8">
          <a:extLst>
            <a:ext uri="{FF2B5EF4-FFF2-40B4-BE49-F238E27FC236}">
              <a16:creationId xmlns:a16="http://schemas.microsoft.com/office/drawing/2014/main" id="{5B166DD3-4D2F-A348-B310-B7CB618C72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736600</xdr:colOff>
      <xdr:row>70</xdr:row>
      <xdr:rowOff>76200</xdr:rowOff>
    </xdr:from>
    <xdr:to>
      <xdr:col>4</xdr:col>
      <xdr:colOff>241300</xdr:colOff>
      <xdr:row>87</xdr:row>
      <xdr:rowOff>12700</xdr:rowOff>
    </xdr:to>
    <xdr:graphicFrame macro="">
      <xdr:nvGraphicFramePr>
        <xdr:cNvPr id="10" name="Graphique 9">
          <a:extLst>
            <a:ext uri="{FF2B5EF4-FFF2-40B4-BE49-F238E27FC236}">
              <a16:creationId xmlns:a16="http://schemas.microsoft.com/office/drawing/2014/main" id="{30FEAFD7-BC69-BF4C-9087-A5BEB97A15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177800</xdr:colOff>
      <xdr:row>100</xdr:row>
      <xdr:rowOff>139700</xdr:rowOff>
    </xdr:from>
    <xdr:to>
      <xdr:col>3</xdr:col>
      <xdr:colOff>1168400</xdr:colOff>
      <xdr:row>117</xdr:row>
      <xdr:rowOff>76200</xdr:rowOff>
    </xdr:to>
    <xdr:graphicFrame macro="">
      <xdr:nvGraphicFramePr>
        <xdr:cNvPr id="11" name="Graphique 10">
          <a:extLst>
            <a:ext uri="{FF2B5EF4-FFF2-40B4-BE49-F238E27FC236}">
              <a16:creationId xmlns:a16="http://schemas.microsoft.com/office/drawing/2014/main" id="{63ECE64A-4CF4-9441-881F-9EC4DD4DC6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132</xdr:row>
      <xdr:rowOff>114300</xdr:rowOff>
    </xdr:from>
    <xdr:to>
      <xdr:col>3</xdr:col>
      <xdr:colOff>990600</xdr:colOff>
      <xdr:row>149</xdr:row>
      <xdr:rowOff>50800</xdr:rowOff>
    </xdr:to>
    <xdr:graphicFrame macro="">
      <xdr:nvGraphicFramePr>
        <xdr:cNvPr id="15" name="Graphique 14">
          <a:extLst>
            <a:ext uri="{FF2B5EF4-FFF2-40B4-BE49-F238E27FC236}">
              <a16:creationId xmlns:a16="http://schemas.microsoft.com/office/drawing/2014/main" id="{A67EC094-98B4-424D-823F-CEE4DD2025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166</xdr:row>
      <xdr:rowOff>101600</xdr:rowOff>
    </xdr:from>
    <xdr:to>
      <xdr:col>3</xdr:col>
      <xdr:colOff>1473200</xdr:colOff>
      <xdr:row>184</xdr:row>
      <xdr:rowOff>0</xdr:rowOff>
    </xdr:to>
    <xdr:graphicFrame macro="">
      <xdr:nvGraphicFramePr>
        <xdr:cNvPr id="17" name="Graphique 16">
          <a:extLst>
            <a:ext uri="{FF2B5EF4-FFF2-40B4-BE49-F238E27FC236}">
              <a16:creationId xmlns:a16="http://schemas.microsoft.com/office/drawing/2014/main" id="{99848369-904C-5B40-81EB-1757F0F567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203200</xdr:colOff>
      <xdr:row>203</xdr:row>
      <xdr:rowOff>38100</xdr:rowOff>
    </xdr:from>
    <xdr:to>
      <xdr:col>3</xdr:col>
      <xdr:colOff>1193800</xdr:colOff>
      <xdr:row>219</xdr:row>
      <xdr:rowOff>139700</xdr:rowOff>
    </xdr:to>
    <xdr:graphicFrame macro="">
      <xdr:nvGraphicFramePr>
        <xdr:cNvPr id="19" name="Graphique 18">
          <a:extLst>
            <a:ext uri="{FF2B5EF4-FFF2-40B4-BE49-F238E27FC236}">
              <a16:creationId xmlns:a16="http://schemas.microsoft.com/office/drawing/2014/main" id="{87BB05CE-6070-4A43-BDE8-D3FAB21F22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647700</xdr:colOff>
      <xdr:row>10</xdr:row>
      <xdr:rowOff>50800</xdr:rowOff>
    </xdr:from>
    <xdr:to>
      <xdr:col>9</xdr:col>
      <xdr:colOff>609600</xdr:colOff>
      <xdr:row>26</xdr:row>
      <xdr:rowOff>12700</xdr:rowOff>
    </xdr:to>
    <xdr:graphicFrame macro="">
      <xdr:nvGraphicFramePr>
        <xdr:cNvPr id="30" name="Graphique 29">
          <a:extLst>
            <a:ext uri="{FF2B5EF4-FFF2-40B4-BE49-F238E27FC236}">
              <a16:creationId xmlns:a16="http://schemas.microsoft.com/office/drawing/2014/main" id="{BE2193AD-2364-2442-8C47-6AC26CCACF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411293</xdr:colOff>
      <xdr:row>244</xdr:row>
      <xdr:rowOff>131426</xdr:rowOff>
    </xdr:from>
    <xdr:to>
      <xdr:col>3</xdr:col>
      <xdr:colOff>1013670</xdr:colOff>
      <xdr:row>264</xdr:row>
      <xdr:rowOff>104862</xdr:rowOff>
    </xdr:to>
    <xdr:graphicFrame macro="">
      <xdr:nvGraphicFramePr>
        <xdr:cNvPr id="3" name="Graphique 2">
          <a:extLst>
            <a:ext uri="{FF2B5EF4-FFF2-40B4-BE49-F238E27FC236}">
              <a16:creationId xmlns:a16="http://schemas.microsoft.com/office/drawing/2014/main" id="{DA4858AD-6697-EA4E-B70F-F2809FBA4C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628650</xdr:colOff>
      <xdr:row>23</xdr:row>
      <xdr:rowOff>76200</xdr:rowOff>
    </xdr:from>
    <xdr:to>
      <xdr:col>14</xdr:col>
      <xdr:colOff>368300</xdr:colOff>
      <xdr:row>44</xdr:row>
      <xdr:rowOff>88900</xdr:rowOff>
    </xdr:to>
    <xdr:graphicFrame macro="">
      <xdr:nvGraphicFramePr>
        <xdr:cNvPr id="2" name="Graphique 1">
          <a:extLst>
            <a:ext uri="{FF2B5EF4-FFF2-40B4-BE49-F238E27FC236}">
              <a16:creationId xmlns:a16="http://schemas.microsoft.com/office/drawing/2014/main" id="{63491E4A-AF8A-3349-AB0C-764159E8A1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444500</xdr:colOff>
      <xdr:row>22</xdr:row>
      <xdr:rowOff>76200</xdr:rowOff>
    </xdr:from>
    <xdr:to>
      <xdr:col>13</xdr:col>
      <xdr:colOff>558800</xdr:colOff>
      <xdr:row>40</xdr:row>
      <xdr:rowOff>114300</xdr:rowOff>
    </xdr:to>
    <xdr:graphicFrame macro="">
      <xdr:nvGraphicFramePr>
        <xdr:cNvPr id="2" name="Graphique 1">
          <a:extLst>
            <a:ext uri="{FF2B5EF4-FFF2-40B4-BE49-F238E27FC236}">
              <a16:creationId xmlns:a16="http://schemas.microsoft.com/office/drawing/2014/main" id="{A4BEC449-72E9-3942-A4CE-D35AC26FD3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3.634154398147" createdVersion="7" refreshedVersion="7" minRefreshableVersion="3" recordCount="64" xr:uid="{542B0623-8C2B-6E40-97BC-5667BB137294}">
  <cacheSource type="worksheet">
    <worksheetSource ref="C3:C67" sheet="Données"/>
  </cacheSource>
  <cacheFields count="1">
    <cacheField name="Sexe" numFmtId="0">
      <sharedItems count="2">
        <s v="M"/>
        <s v="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3.645845370367" createdVersion="7" refreshedVersion="7" minRefreshableVersion="3" recordCount="64" xr:uid="{B390396D-0E4D-1345-AC88-8BE7387AA66E}">
  <cacheSource type="worksheet">
    <worksheetSource ref="C3:F67" sheet="Données"/>
  </cacheSource>
  <cacheFields count="4">
    <cacheField name="Sexe" numFmtId="0">
      <sharedItems count="2">
        <s v="M"/>
        <s v="F"/>
      </sharedItems>
    </cacheField>
    <cacheField name="D_Nais" numFmtId="164">
      <sharedItems containsSemiMixedTypes="0" containsNonDate="0" containsDate="1" containsString="0" minDate="1960-12-17T00:00:00" maxDate="1999-01-14T00:00:00" count="64">
        <d v="1981-05-22T00:00:00"/>
        <d v="1969-08-13T00:00:00"/>
        <d v="1978-02-08T00:00:00"/>
        <d v="1994-10-04T00:00:00"/>
        <d v="1973-11-06T00:00:00"/>
        <d v="1992-03-16T00:00:00"/>
        <d v="1996-07-29T00:00:00"/>
        <d v="1985-12-02T00:00:00"/>
        <d v="1986-11-10T00:00:00"/>
        <d v="1979-02-24T00:00:00"/>
        <d v="1993-06-17T00:00:00"/>
        <d v="1965-04-02T00:00:00"/>
        <d v="1965-09-01T00:00:00"/>
        <d v="1967-05-20T00:00:00"/>
        <d v="1969-11-29T00:00:00"/>
        <d v="1971-12-20T00:00:00"/>
        <d v="1977-11-30T00:00:00"/>
        <d v="1978-03-18T00:00:00"/>
        <d v="1978-07-16T00:00:00"/>
        <d v="1980-11-22T00:00:00"/>
        <d v="1981-04-20T00:00:00"/>
        <d v="1983-01-28T00:00:00"/>
        <d v="1983-03-12T00:00:00"/>
        <d v="1984-08-23T00:00:00"/>
        <d v="1987-12-06T00:00:00"/>
        <d v="1989-11-03T00:00:00"/>
        <d v="1990-10-12T00:00:00"/>
        <d v="1991-08-04T00:00:00"/>
        <d v="1992-09-08T00:00:00"/>
        <d v="1994-06-17T00:00:00"/>
        <d v="1994-12-30T00:00:00"/>
        <d v="1998-09-27T00:00:00"/>
        <d v="1994-10-26T00:00:00"/>
        <d v="1978-03-19T00:00:00"/>
        <d v="1981-04-28T00:00:00"/>
        <d v="1983-09-04T00:00:00"/>
        <d v="1999-01-13T00:00:00"/>
        <d v="1990-04-17T00:00:00"/>
        <d v="1994-08-14T00:00:00"/>
        <d v="1984-10-26T00:00:00"/>
        <d v="1972-04-11T00:00:00"/>
        <d v="1992-06-21T00:00:00"/>
        <d v="1978-07-12T00:00:00"/>
        <d v="1960-12-17T00:00:00"/>
        <d v="1995-04-18T00:00:00"/>
        <d v="1993-07-15T00:00:00"/>
        <d v="1998-07-14T00:00:00"/>
        <d v="1983-02-17T00:00:00"/>
        <d v="1973-11-22T00:00:00"/>
        <d v="1991-11-25T00:00:00"/>
        <d v="1965-07-31T00:00:00"/>
        <d v="1981-09-01T00:00:00"/>
        <d v="1979-07-26T00:00:00"/>
        <d v="1967-06-14T00:00:00"/>
        <d v="1996-08-23T00:00:00"/>
        <d v="1966-01-11T00:00:00"/>
        <d v="1986-05-26T00:00:00"/>
        <d v="1988-01-19T00:00:00"/>
        <d v="1965-12-04T00:00:00"/>
        <d v="1978-12-10T00:00:00"/>
        <d v="1986-01-11T00:00:00"/>
        <d v="1981-01-05T00:00:00"/>
        <d v="1990-12-11T00:00:00"/>
        <d v="1992-09-25T00:00:00"/>
      </sharedItems>
    </cacheField>
    <cacheField name="D_Arrivée" numFmtId="164">
      <sharedItems containsSemiMixedTypes="0" containsNonDate="0" containsDate="1" containsString="0" minDate="1979-03-01T00:00:00" maxDate="2021-09-02T00:00:00"/>
    </cacheField>
    <cacheField name="Statut" numFmtId="0">
      <sharedItems containsSemiMixedTypes="0" containsString="0" containsNumber="1" containsInteger="1" minValue="1" maxValue="4" count="4">
        <n v="1"/>
        <n v="2"/>
        <n v="3"/>
        <n v="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3.64943391204" createdVersion="7" refreshedVersion="7" minRefreshableVersion="3" recordCount="64" xr:uid="{93A677DE-7AA2-6A49-B408-B6D10FB1F6DB}">
  <cacheSource type="worksheet">
    <worksheetSource ref="C3:I67" sheet="Données"/>
  </cacheSource>
  <cacheFields count="7">
    <cacheField name="Sexe" numFmtId="0">
      <sharedItems count="2">
        <s v="M"/>
        <s v="F"/>
      </sharedItems>
    </cacheField>
    <cacheField name="D_Nais" numFmtId="164">
      <sharedItems containsSemiMixedTypes="0" containsNonDate="0" containsDate="1" containsString="0" minDate="1960-12-17T00:00:00" maxDate="1999-01-14T00:00:00"/>
    </cacheField>
    <cacheField name="D_Arrivée" numFmtId="164">
      <sharedItems containsSemiMixedTypes="0" containsNonDate="0" containsDate="1" containsString="0" minDate="1979-03-01T00:00:00" maxDate="2021-09-02T00:00:00" count="37">
        <d v="2004-05-01T00:00:00"/>
        <d v="1989-08-01T00:00:00"/>
        <d v="2003-02-01T00:00:00"/>
        <d v="2013-03-01T00:00:00"/>
        <d v="2002-01-01T00:00:00"/>
        <d v="2017-06-01T00:00:00"/>
        <d v="2019-08-01T00:00:00"/>
        <d v="2013-11-01T00:00:00"/>
        <d v="2005-11-01T00:00:00"/>
        <d v="2010-07-01T00:00:00"/>
        <d v="2014-12-01T00:00:00"/>
        <d v="1989-07-01T00:00:00"/>
        <d v="1983-02-01T00:00:00"/>
        <d v="1994-12-01T00:00:00"/>
        <d v="1998-09-01T00:00:00"/>
        <d v="1996-05-01T00:00:00"/>
        <d v="2001-01-01T00:00:00"/>
        <d v="2012-06-01T00:00:00"/>
        <d v="2002-11-01T00:00:00"/>
        <d v="2016-05-01T00:00:00"/>
        <d v="2006-12-01T00:00:00"/>
        <d v="2018-12-01T00:00:00"/>
        <d v="2008-08-01T00:00:00"/>
        <d v="2014-03-01T00:00:00"/>
        <d v="2014-09-01T00:00:00"/>
        <d v="2012-04-01T00:00:00"/>
        <d v="2018-01-01T00:00:00"/>
        <d v="2016-08-01T00:00:00"/>
        <d v="2015-06-01T00:00:00"/>
        <d v="2018-07-01T00:00:00"/>
        <d v="2019-06-01T00:00:00"/>
        <d v="1979-03-01T00:00:00"/>
        <d v="2019-01-01T00:00:00"/>
        <d v="2018-08-01T00:00:00"/>
        <d v="2021-09-01T00:00:00"/>
        <d v="1990-11-01T00:00:00"/>
        <d v="2005-10-01T00:00:00"/>
      </sharedItems>
    </cacheField>
    <cacheField name="Statut" numFmtId="0">
      <sharedItems containsSemiMixedTypes="0" containsString="0" containsNumber="1" containsInteger="1" minValue="1" maxValue="4"/>
    </cacheField>
    <cacheField name="Salaire/an" numFmtId="3">
      <sharedItems containsSemiMixedTypes="0" containsString="0" containsNumber="1" containsInteger="1" minValue="16844" maxValue="153446"/>
    </cacheField>
    <cacheField name="Absenteisme" numFmtId="0">
      <sharedItems containsSemiMixedTypes="0" containsString="0" containsNumber="1" containsInteger="1" minValue="0" maxValue="110"/>
    </cacheField>
    <cacheField name="Tps%" numFmtId="9">
      <sharedItems containsSemiMixedTypes="0" containsString="0" containsNumber="1" minValue="0.5" maxValue="1" count="5">
        <n v="1"/>
        <n v="0.5"/>
        <n v="0.6"/>
        <n v="0.8"/>
        <n v="0.7"/>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3.673654976854" createdVersion="7" refreshedVersion="7" minRefreshableVersion="3" recordCount="64" xr:uid="{33ACF4CC-1D7E-4946-B3CB-3799DA785AF2}">
  <cacheSource type="worksheet">
    <worksheetSource ref="H3:O67" sheet="Données"/>
  </cacheSource>
  <cacheFields count="8">
    <cacheField name="Absenteisme" numFmtId="0">
      <sharedItems containsSemiMixedTypes="0" containsString="0" containsNumber="1" containsInteger="1" minValue="0" maxValue="110" count="17">
        <n v="0"/>
        <n v="24"/>
        <n v="11"/>
        <n v="2"/>
        <n v="1"/>
        <n v="45"/>
        <n v="3"/>
        <n v="4"/>
        <n v="10"/>
        <n v="20"/>
        <n v="90"/>
        <n v="16"/>
        <n v="9"/>
        <n v="5"/>
        <n v="26"/>
        <n v="110"/>
        <n v="12"/>
      </sharedItems>
    </cacheField>
    <cacheField name="Tps%" numFmtId="9">
      <sharedItems containsSemiMixedTypes="0" containsString="0" containsNumber="1" minValue="0.5" maxValue="1"/>
    </cacheField>
    <cacheField name="D_Sortie" numFmtId="164">
      <sharedItems/>
    </cacheField>
    <cacheField name="Motif_Sortie" numFmtId="0">
      <sharedItems/>
    </cacheField>
    <cacheField name="Individu" numFmtId="0">
      <sharedItems/>
    </cacheField>
    <cacheField name="Age " numFmtId="0">
      <sharedItems containsSemiMixedTypes="0" containsString="0" containsNumber="1" minValue="22.965092402464066" maxValue="61.037645448323069"/>
    </cacheField>
    <cacheField name="C(Age" numFmtId="0">
      <sharedItems/>
    </cacheField>
    <cacheField name="Tranche" numFmtId="0">
      <sharedItems count="5">
        <s v="de 36 à 45 ans"/>
        <s v="de 46 à 55 ans"/>
        <s v="inférieur à 28 ans"/>
        <s v="de 29 à 35 ans"/>
        <s v="Supérieur à 55"/>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6.847611226854" createdVersion="7" refreshedVersion="7" minRefreshableVersion="3" recordCount="64" xr:uid="{1A1B6206-BDEA-AF4D-B27A-BF32BAC1227D}">
  <cacheSource type="worksheet">
    <worksheetSource ref="H3:R67" sheet="Données"/>
  </cacheSource>
  <cacheFields count="11">
    <cacheField name="Absenteisme" numFmtId="0">
      <sharedItems containsSemiMixedTypes="0" containsString="0" containsNumber="1" containsInteger="1" minValue="0" maxValue="110"/>
    </cacheField>
    <cacheField name="Tps%" numFmtId="9">
      <sharedItems containsSemiMixedTypes="0" containsString="0" containsNumber="1" minValue="0.5" maxValue="1"/>
    </cacheField>
    <cacheField name="D_Sortie" numFmtId="164">
      <sharedItems count="1">
        <s v=" "/>
      </sharedItems>
    </cacheField>
    <cacheField name="Motif_Sortie" numFmtId="0">
      <sharedItems/>
    </cacheField>
    <cacheField name="Individu" numFmtId="0">
      <sharedItems/>
    </cacheField>
    <cacheField name="Age " numFmtId="0">
      <sharedItems containsSemiMixedTypes="0" containsString="0" containsNumber="1" minValue="22.965092402464066" maxValue="61.037645448323069"/>
    </cacheField>
    <cacheField name="Tranche d'Age" numFmtId="0">
      <sharedItems/>
    </cacheField>
    <cacheField name="Tranche" numFmtId="0">
      <sharedItems/>
    </cacheField>
    <cacheField name="Ancienneté" numFmtId="0">
      <sharedItems containsSemiMixedTypes="0" containsString="0" containsNumber="1" minValue="0.33127994524298426" maxValue="42.836413415468854"/>
    </cacheField>
    <cacheField name="Tranche d'ancienneté " numFmtId="0">
      <sharedItems count="5">
        <s v="de 16 à 25 ans"/>
        <s v="de 26 à 35 ans"/>
        <s v="de 5 à 15 ans"/>
        <s v="inférieur à 5 ans"/>
        <s v="Supérieur à 36"/>
      </sharedItems>
    </cacheField>
    <cacheField name="Sexe" numFmtId="0">
      <sharedItems count="2">
        <s v="M"/>
        <s v="F"/>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6.862544444448" createdVersion="7" refreshedVersion="7" minRefreshableVersion="3" recordCount="80" xr:uid="{1392CDA4-DD5B-034C-9847-45BB21096059}">
  <cacheSource type="worksheet">
    <worksheetSource ref="D3:T83" sheet="Données"/>
  </cacheSource>
  <cacheFields count="17">
    <cacheField name="D_Nais" numFmtId="164">
      <sharedItems containsSemiMixedTypes="0" containsNonDate="0" containsDate="1" containsString="0" minDate="1960-08-18T00:00:00" maxDate="1999-01-14T00:00:00"/>
    </cacheField>
    <cacheField name="D_Arrivée" numFmtId="164">
      <sharedItems containsSemiMixedTypes="0" containsNonDate="0" containsDate="1" containsString="0" minDate="1979-03-01T00:00:00" maxDate="2021-09-02T00:00:00"/>
    </cacheField>
    <cacheField name="Statut" numFmtId="0">
      <sharedItems containsSemiMixedTypes="0" containsString="0" containsNumber="1" containsInteger="1" minValue="1" maxValue="4"/>
    </cacheField>
    <cacheField name="Salaire/an" numFmtId="3">
      <sharedItems containsSemiMixedTypes="0" containsString="0" containsNumber="1" containsInteger="1" minValue="4375" maxValue="153446"/>
    </cacheField>
    <cacheField name="Absenteisme" numFmtId="0">
      <sharedItems containsSemiMixedTypes="0" containsString="0" containsNumber="1" containsInteger="1" minValue="0" maxValue="110"/>
    </cacheField>
    <cacheField name="Tps%" numFmtId="9">
      <sharedItems containsSemiMixedTypes="0" containsString="0" containsNumber="1" minValue="0.5" maxValue="1"/>
    </cacheField>
    <cacheField name="D_Sortie" numFmtId="164">
      <sharedItems containsDate="1" containsMixedTypes="1" minDate="2021-01-23T00:00:00" maxDate="2021-12-24T00:00:00"/>
    </cacheField>
    <cacheField name="Motif_Sortie" numFmtId="0">
      <sharedItems containsMixedTypes="1" containsNumber="1" containsInteger="1" minValue="1" maxValue="7"/>
    </cacheField>
    <cacheField name="Individu" numFmtId="0">
      <sharedItems/>
    </cacheField>
    <cacheField name="Age " numFmtId="0">
      <sharedItems containsSemiMixedTypes="0" containsString="0" containsNumber="1" minValue="22.965092402464066" maxValue="61.368925393566052"/>
    </cacheField>
    <cacheField name="Tranche d'Age" numFmtId="0">
      <sharedItems/>
    </cacheField>
    <cacheField name="Tranche" numFmtId="0">
      <sharedItems/>
    </cacheField>
    <cacheField name="Ancienneté" numFmtId="0">
      <sharedItems containsSemiMixedTypes="0" containsString="0" containsNumber="1" minValue="0.33127994524298426" maxValue="42.836413415468854"/>
    </cacheField>
    <cacheField name="Tranche d'ancienneté " numFmtId="0">
      <sharedItems/>
    </cacheField>
    <cacheField name="Sexe" numFmtId="0">
      <sharedItems count="2">
        <s v="M"/>
        <s v="F"/>
      </sharedItems>
    </cacheField>
    <cacheField name="Statut Employé/Cadre" numFmtId="2">
      <sharedItems count="2">
        <s v="Employé"/>
        <s v="Cadre"/>
      </sharedItems>
    </cacheField>
    <cacheField name="Motif de sortie" numFmtId="0">
      <sharedItems containsBlank="1" count="6">
        <m/>
        <s v="démission"/>
        <s v="retraite"/>
        <s v="licenciement non éco"/>
        <s v="décès"/>
        <s v="autres"/>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7.837306712965" createdVersion="7" refreshedVersion="7" minRefreshableVersion="3" recordCount="64" xr:uid="{A09C4650-A6DC-D347-AECE-4599A851BE94}">
  <cacheSource type="worksheet">
    <worksheetSource ref="B5:E69" sheet="Pyramide des âges"/>
  </cacheSource>
  <cacheFields count="6">
    <cacheField name="Sexe" numFmtId="0">
      <sharedItems count="2">
        <s v="M"/>
        <s v="F"/>
      </sharedItems>
    </cacheField>
    <cacheField name="D_Nais" numFmtId="164">
      <sharedItems containsSemiMixedTypes="0" containsNonDate="0" containsDate="1" containsString="0" minDate="1960-12-17T00:00:00" maxDate="1999-01-14T00:00:00" count="64">
        <d v="1981-05-22T00:00:00"/>
        <d v="1969-08-13T00:00:00"/>
        <d v="1978-02-08T00:00:00"/>
        <d v="1994-10-04T00:00:00"/>
        <d v="1973-11-06T00:00:00"/>
        <d v="1992-03-16T00:00:00"/>
        <d v="1996-07-29T00:00:00"/>
        <d v="1985-12-02T00:00:00"/>
        <d v="1986-11-10T00:00:00"/>
        <d v="1979-02-24T00:00:00"/>
        <d v="1993-06-17T00:00:00"/>
        <d v="1965-04-02T00:00:00"/>
        <d v="1965-09-01T00:00:00"/>
        <d v="1967-05-20T00:00:00"/>
        <d v="1969-11-29T00:00:00"/>
        <d v="1971-12-20T00:00:00"/>
        <d v="1977-11-30T00:00:00"/>
        <d v="1978-03-18T00:00:00"/>
        <d v="1978-07-16T00:00:00"/>
        <d v="1980-11-22T00:00:00"/>
        <d v="1981-04-20T00:00:00"/>
        <d v="1983-01-28T00:00:00"/>
        <d v="1983-03-12T00:00:00"/>
        <d v="1984-08-23T00:00:00"/>
        <d v="1987-12-06T00:00:00"/>
        <d v="1989-11-03T00:00:00"/>
        <d v="1990-10-12T00:00:00"/>
        <d v="1991-08-04T00:00:00"/>
        <d v="1992-09-08T00:00:00"/>
        <d v="1994-06-17T00:00:00"/>
        <d v="1994-12-30T00:00:00"/>
        <d v="1998-09-27T00:00:00"/>
        <d v="1994-10-26T00:00:00"/>
        <d v="1978-03-19T00:00:00"/>
        <d v="1981-04-28T00:00:00"/>
        <d v="1983-09-04T00:00:00"/>
        <d v="1999-01-13T00:00:00"/>
        <d v="1990-04-17T00:00:00"/>
        <d v="1994-08-14T00:00:00"/>
        <d v="1984-10-26T00:00:00"/>
        <d v="1972-04-11T00:00:00"/>
        <d v="1992-06-21T00:00:00"/>
        <d v="1978-07-12T00:00:00"/>
        <d v="1960-12-17T00:00:00"/>
        <d v="1995-04-18T00:00:00"/>
        <d v="1993-07-15T00:00:00"/>
        <d v="1998-07-14T00:00:00"/>
        <d v="1983-02-17T00:00:00"/>
        <d v="1973-11-22T00:00:00"/>
        <d v="1991-11-25T00:00:00"/>
        <d v="1965-07-31T00:00:00"/>
        <d v="1981-09-01T00:00:00"/>
        <d v="1979-07-26T00:00:00"/>
        <d v="1967-06-14T00:00:00"/>
        <d v="1996-08-23T00:00:00"/>
        <d v="1966-01-11T00:00:00"/>
        <d v="1986-05-26T00:00:00"/>
        <d v="1988-01-19T00:00:00"/>
        <d v="1965-12-04T00:00:00"/>
        <d v="1978-12-10T00:00:00"/>
        <d v="1986-01-11T00:00:00"/>
        <d v="1981-01-05T00:00:00"/>
        <d v="1990-12-11T00:00:00"/>
        <d v="1992-09-25T00:00:00"/>
      </sharedItems>
      <fieldGroup par="5" base="1">
        <rangePr groupBy="months" startDate="1960-12-17T00:00:00" endDate="1999-01-14T00:00:00"/>
        <groupItems count="14">
          <s v="&lt;17/12/1960"/>
          <s v="janv"/>
          <s v="févr"/>
          <s v="mars"/>
          <s v="avr"/>
          <s v="mai"/>
          <s v="juin"/>
          <s v="juil"/>
          <s v="août"/>
          <s v="sept"/>
          <s v="oct"/>
          <s v="nov"/>
          <s v="déc"/>
          <s v="&gt;14/01/1999"/>
        </groupItems>
      </fieldGroup>
    </cacheField>
    <cacheField name="Age " numFmtId="2">
      <sharedItems containsSemiMixedTypes="0" containsString="0" containsNumber="1" minValue="22.965092402464066" maxValue="61.037645448323069"/>
    </cacheField>
    <cacheField name="Tranche" numFmtId="0">
      <sharedItems count="5">
        <s v="de 36 à 45 ans"/>
        <s v="de 46 à 55 ans"/>
        <s v="inférieur à 28 ans"/>
        <s v="de 29 à 35 ans"/>
        <s v="Supérieur à 55"/>
      </sharedItems>
    </cacheField>
    <cacheField name="Trimestres" numFmtId="0" databaseField="0">
      <fieldGroup base="1">
        <rangePr groupBy="quarters" startDate="1960-12-17T00:00:00" endDate="1999-01-14T00:00:00"/>
        <groupItems count="6">
          <s v="&lt;17/12/1960"/>
          <s v="Trimestre1"/>
          <s v="Trimestre2"/>
          <s v="Trimestre3"/>
          <s v="Trimestre4"/>
          <s v="&gt;14/01/1999"/>
        </groupItems>
      </fieldGroup>
    </cacheField>
    <cacheField name="Années" numFmtId="0" databaseField="0">
      <fieldGroup base="1">
        <rangePr groupBy="years" startDate="1960-12-17T00:00:00" endDate="1999-01-14T00:00:00"/>
        <groupItems count="42">
          <s v="&lt;17/12/1960"/>
          <s v="1960"/>
          <s v="1961"/>
          <s v="1962"/>
          <s v="1963"/>
          <s v="1964"/>
          <s v="1965"/>
          <s v="1966"/>
          <s v="1967"/>
          <s v="1968"/>
          <s v="1969"/>
          <s v="1970"/>
          <s v="1971"/>
          <s v="1972"/>
          <s v="1973"/>
          <s v="1974"/>
          <s v="1975"/>
          <s v="1976"/>
          <s v="1977"/>
          <s v="1978"/>
          <s v="1979"/>
          <s v="1980"/>
          <s v="1981"/>
          <s v="1982"/>
          <s v="1983"/>
          <s v="1984"/>
          <s v="1985"/>
          <s v="1986"/>
          <s v="1987"/>
          <s v="1988"/>
          <s v="1989"/>
          <s v="1990"/>
          <s v="1991"/>
          <s v="1992"/>
          <s v="1993"/>
          <s v="1994"/>
          <s v="1995"/>
          <s v="1996"/>
          <s v="1997"/>
          <s v="1998"/>
          <s v="1999"/>
          <s v="&gt;14/01/1999"/>
        </groupItems>
      </fieldGroup>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7.85071875" createdVersion="7" refreshedVersion="7" minRefreshableVersion="3" recordCount="64" xr:uid="{EBCAE20B-32BA-FE4D-9060-C67E57485E3B}">
  <cacheSource type="worksheet">
    <worksheetSource ref="B5:F69" sheet="Pyramide de l'ancienneté "/>
  </cacheSource>
  <cacheFields count="7">
    <cacheField name="Sexe" numFmtId="0">
      <sharedItems count="2">
        <s v="M"/>
        <s v="F"/>
      </sharedItems>
    </cacheField>
    <cacheField name="D_Nais" numFmtId="164">
      <sharedItems containsSemiMixedTypes="0" containsNonDate="0" containsDate="1" containsString="0" minDate="1960-12-17T00:00:00" maxDate="1999-01-14T00:00:00" count="64">
        <d v="1981-05-22T00:00:00"/>
        <d v="1969-08-13T00:00:00"/>
        <d v="1978-02-08T00:00:00"/>
        <d v="1994-10-04T00:00:00"/>
        <d v="1973-11-06T00:00:00"/>
        <d v="1992-03-16T00:00:00"/>
        <d v="1996-07-29T00:00:00"/>
        <d v="1985-12-02T00:00:00"/>
        <d v="1986-11-10T00:00:00"/>
        <d v="1979-02-24T00:00:00"/>
        <d v="1993-06-17T00:00:00"/>
        <d v="1965-04-02T00:00:00"/>
        <d v="1965-09-01T00:00:00"/>
        <d v="1967-05-20T00:00:00"/>
        <d v="1969-11-29T00:00:00"/>
        <d v="1971-12-20T00:00:00"/>
        <d v="1977-11-30T00:00:00"/>
        <d v="1978-03-18T00:00:00"/>
        <d v="1978-07-16T00:00:00"/>
        <d v="1980-11-22T00:00:00"/>
        <d v="1981-04-20T00:00:00"/>
        <d v="1983-01-28T00:00:00"/>
        <d v="1983-03-12T00:00:00"/>
        <d v="1984-08-23T00:00:00"/>
        <d v="1987-12-06T00:00:00"/>
        <d v="1989-11-03T00:00:00"/>
        <d v="1990-10-12T00:00:00"/>
        <d v="1991-08-04T00:00:00"/>
        <d v="1992-09-08T00:00:00"/>
        <d v="1994-06-17T00:00:00"/>
        <d v="1994-12-30T00:00:00"/>
        <d v="1998-09-27T00:00:00"/>
        <d v="1994-10-26T00:00:00"/>
        <d v="1978-03-19T00:00:00"/>
        <d v="1981-04-28T00:00:00"/>
        <d v="1983-09-04T00:00:00"/>
        <d v="1999-01-13T00:00:00"/>
        <d v="1990-04-17T00:00:00"/>
        <d v="1994-08-14T00:00:00"/>
        <d v="1984-10-26T00:00:00"/>
        <d v="1972-04-11T00:00:00"/>
        <d v="1992-06-21T00:00:00"/>
        <d v="1978-07-12T00:00:00"/>
        <d v="1960-12-17T00:00:00"/>
        <d v="1995-04-18T00:00:00"/>
        <d v="1993-07-15T00:00:00"/>
        <d v="1998-07-14T00:00:00"/>
        <d v="1983-02-17T00:00:00"/>
        <d v="1973-11-22T00:00:00"/>
        <d v="1991-11-25T00:00:00"/>
        <d v="1965-07-31T00:00:00"/>
        <d v="1981-09-01T00:00:00"/>
        <d v="1979-07-26T00:00:00"/>
        <d v="1967-06-14T00:00:00"/>
        <d v="1996-08-23T00:00:00"/>
        <d v="1966-01-11T00:00:00"/>
        <d v="1986-05-26T00:00:00"/>
        <d v="1988-01-19T00:00:00"/>
        <d v="1965-12-04T00:00:00"/>
        <d v="1978-12-10T00:00:00"/>
        <d v="1986-01-11T00:00:00"/>
        <d v="1981-01-05T00:00:00"/>
        <d v="1990-12-11T00:00:00"/>
        <d v="1992-09-25T00:00:00"/>
      </sharedItems>
      <fieldGroup par="6" base="1">
        <rangePr groupBy="months" startDate="1960-12-17T00:00:00" endDate="1999-01-14T00:00:00"/>
        <groupItems count="14">
          <s v="&lt;17/12/1960"/>
          <s v="janv"/>
          <s v="févr"/>
          <s v="mars"/>
          <s v="avr"/>
          <s v="mai"/>
          <s v="juin"/>
          <s v="juil"/>
          <s v="août"/>
          <s v="sept"/>
          <s v="oct"/>
          <s v="nov"/>
          <s v="déc"/>
          <s v="&gt;14/01/1999"/>
        </groupItems>
      </fieldGroup>
    </cacheField>
    <cacheField name="D_Arrivée" numFmtId="164">
      <sharedItems containsSemiMixedTypes="0" containsNonDate="0" containsDate="1" containsString="0" minDate="1979-03-01T00:00:00" maxDate="2021-09-02T00:00:00"/>
    </cacheField>
    <cacheField name="Ancienneté" numFmtId="2">
      <sharedItems containsSemiMixedTypes="0" containsString="0" containsNumber="1" minValue="0.33127994524298426" maxValue="42.836413415468854"/>
    </cacheField>
    <cacheField name="Tranche d'ancienneté " numFmtId="0">
      <sharedItems count="5">
        <s v="de 16 à 25 ans"/>
        <s v="de 26 à 35 ans"/>
        <s v="de 5 à 15 ans"/>
        <s v="inférieur à 5 ans"/>
        <s v="Supérieur à 36"/>
      </sharedItems>
    </cacheField>
    <cacheField name="Trimestres" numFmtId="0" databaseField="0">
      <fieldGroup base="1">
        <rangePr groupBy="quarters" startDate="1960-12-17T00:00:00" endDate="1999-01-14T00:00:00"/>
        <groupItems count="6">
          <s v="&lt;17/12/1960"/>
          <s v="Trimestre1"/>
          <s v="Trimestre2"/>
          <s v="Trimestre3"/>
          <s v="Trimestre4"/>
          <s v="&gt;14/01/1999"/>
        </groupItems>
      </fieldGroup>
    </cacheField>
    <cacheField name="Années" numFmtId="0" databaseField="0">
      <fieldGroup base="1">
        <rangePr groupBy="years" startDate="1960-12-17T00:00:00" endDate="1999-01-14T00:00:00"/>
        <groupItems count="42">
          <s v="&lt;17/12/1960"/>
          <s v="1960"/>
          <s v="1961"/>
          <s v="1962"/>
          <s v="1963"/>
          <s v="1964"/>
          <s v="1965"/>
          <s v="1966"/>
          <s v="1967"/>
          <s v="1968"/>
          <s v="1969"/>
          <s v="1970"/>
          <s v="1971"/>
          <s v="1972"/>
          <s v="1973"/>
          <s v="1974"/>
          <s v="1975"/>
          <s v="1976"/>
          <s v="1977"/>
          <s v="1978"/>
          <s v="1979"/>
          <s v="1980"/>
          <s v="1981"/>
          <s v="1982"/>
          <s v="1983"/>
          <s v="1984"/>
          <s v="1985"/>
          <s v="1986"/>
          <s v="1987"/>
          <s v="1988"/>
          <s v="1989"/>
          <s v="1990"/>
          <s v="1991"/>
          <s v="1992"/>
          <s v="1993"/>
          <s v="1994"/>
          <s v="1995"/>
          <s v="1996"/>
          <s v="1997"/>
          <s v="1998"/>
          <s v="1999"/>
          <s v="&gt;14/01/1999"/>
        </groupItems>
      </fieldGroup>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17.866426967594" createdVersion="7" refreshedVersion="7" minRefreshableVersion="3" recordCount="64" xr:uid="{D4970B14-8E96-BC48-823D-79655D9B751D}">
  <cacheSource type="worksheet">
    <worksheetSource ref="D3:U67" sheet="Données"/>
  </cacheSource>
  <cacheFields count="18">
    <cacheField name="D_Nais" numFmtId="164">
      <sharedItems containsSemiMixedTypes="0" containsNonDate="0" containsDate="1" containsString="0" minDate="1960-12-17T00:00:00" maxDate="1999-01-14T00:00:00"/>
    </cacheField>
    <cacheField name="D_Arrivée" numFmtId="164">
      <sharedItems containsSemiMixedTypes="0" containsNonDate="0" containsDate="1" containsString="0" minDate="1979-03-01T00:00:00" maxDate="2021-09-02T00:00:00"/>
    </cacheField>
    <cacheField name="Statut" numFmtId="0">
      <sharedItems containsSemiMixedTypes="0" containsString="0" containsNumber="1" containsInteger="1" minValue="1" maxValue="4"/>
    </cacheField>
    <cacheField name="Salaire/an" numFmtId="3">
      <sharedItems containsSemiMixedTypes="0" containsString="0" containsNumber="1" containsInteger="1" minValue="16844" maxValue="153446"/>
    </cacheField>
    <cacheField name="Absenteisme" numFmtId="0">
      <sharedItems containsSemiMixedTypes="0" containsString="0" containsNumber="1" containsInteger="1" minValue="0" maxValue="110"/>
    </cacheField>
    <cacheField name="Tps%" numFmtId="9">
      <sharedItems containsSemiMixedTypes="0" containsString="0" containsNumber="1" minValue="0.5" maxValue="1"/>
    </cacheField>
    <cacheField name="D_Sortie" numFmtId="164">
      <sharedItems/>
    </cacheField>
    <cacheField name="Motif_Sortie" numFmtId="0">
      <sharedItems/>
    </cacheField>
    <cacheField name="Individu" numFmtId="0">
      <sharedItems/>
    </cacheField>
    <cacheField name="Age " numFmtId="0">
      <sharedItems containsSemiMixedTypes="0" containsString="0" containsNumber="1" minValue="22.965092402464066" maxValue="61.037645448323069"/>
    </cacheField>
    <cacheField name="Tranche d'Age" numFmtId="0">
      <sharedItems/>
    </cacheField>
    <cacheField name="Tranche" numFmtId="0">
      <sharedItems/>
    </cacheField>
    <cacheField name="Ancienneté" numFmtId="0">
      <sharedItems containsSemiMixedTypes="0" containsString="0" containsNumber="1" minValue="0.33127994524298426" maxValue="42.836413415468854"/>
    </cacheField>
    <cacheField name="Tranche d'ancienneté " numFmtId="0">
      <sharedItems/>
    </cacheField>
    <cacheField name="Sexe" numFmtId="0">
      <sharedItems count="2">
        <s v="M"/>
        <s v="F"/>
      </sharedItems>
    </cacheField>
    <cacheField name="Statut Employé/Cadre" numFmtId="0">
      <sharedItems count="2">
        <s v="Employé"/>
        <s v="Cadre"/>
      </sharedItems>
    </cacheField>
    <cacheField name="Motif de sortie" numFmtId="0">
      <sharedItems containsNonDate="0" containsString="0" containsBlank="1"/>
    </cacheField>
    <cacheField name="Tranche rémunération" numFmtId="0">
      <sharedItems count="5">
        <s v="de 26000 à 35000"/>
        <s v="inférieur à 25000"/>
        <s v="de 36000 à 45000"/>
        <s v="de 46000 à 60000"/>
        <s v="Supérieur à 61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r>
  <r>
    <x v="1"/>
  </r>
  <r>
    <x v="1"/>
  </r>
  <r>
    <x v="0"/>
  </r>
  <r>
    <x v="0"/>
  </r>
  <r>
    <x v="0"/>
  </r>
  <r>
    <x v="1"/>
  </r>
  <r>
    <x v="1"/>
  </r>
  <r>
    <x v="1"/>
  </r>
  <r>
    <x v="1"/>
  </r>
  <r>
    <x v="0"/>
  </r>
  <r>
    <x v="0"/>
  </r>
  <r>
    <x v="0"/>
  </r>
  <r>
    <x v="1"/>
  </r>
  <r>
    <x v="1"/>
  </r>
  <r>
    <x v="0"/>
  </r>
  <r>
    <x v="0"/>
  </r>
  <r>
    <x v="1"/>
  </r>
  <r>
    <x v="1"/>
  </r>
  <r>
    <x v="0"/>
  </r>
  <r>
    <x v="1"/>
  </r>
  <r>
    <x v="0"/>
  </r>
  <r>
    <x v="0"/>
  </r>
  <r>
    <x v="1"/>
  </r>
  <r>
    <x v="0"/>
  </r>
  <r>
    <x v="0"/>
  </r>
  <r>
    <x v="0"/>
  </r>
  <r>
    <x v="0"/>
  </r>
  <r>
    <x v="0"/>
  </r>
  <r>
    <x v="1"/>
  </r>
  <r>
    <x v="0"/>
  </r>
  <r>
    <x v="1"/>
  </r>
  <r>
    <x v="0"/>
  </r>
  <r>
    <x v="1"/>
  </r>
  <r>
    <x v="0"/>
  </r>
  <r>
    <x v="0"/>
  </r>
  <r>
    <x v="0"/>
  </r>
  <r>
    <x v="0"/>
  </r>
  <r>
    <x v="1"/>
  </r>
  <r>
    <x v="0"/>
  </r>
  <r>
    <x v="1"/>
  </r>
  <r>
    <x v="0"/>
  </r>
  <r>
    <x v="1"/>
  </r>
  <r>
    <x v="1"/>
  </r>
  <r>
    <x v="1"/>
  </r>
  <r>
    <x v="0"/>
  </r>
  <r>
    <x v="1"/>
  </r>
  <r>
    <x v="0"/>
  </r>
  <r>
    <x v="0"/>
  </r>
  <r>
    <x v="1"/>
  </r>
  <r>
    <x v="1"/>
  </r>
  <r>
    <x v="0"/>
  </r>
  <r>
    <x v="1"/>
  </r>
  <r>
    <x v="0"/>
  </r>
  <r>
    <x v="0"/>
  </r>
  <r>
    <x v="0"/>
  </r>
  <r>
    <x v="1"/>
  </r>
  <r>
    <x v="0"/>
  </r>
  <r>
    <x v="1"/>
  </r>
  <r>
    <x v="1"/>
  </r>
  <r>
    <x v="1"/>
  </r>
  <r>
    <x v="0"/>
  </r>
  <r>
    <x v="0"/>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d v="2004-05-01T00:00:00"/>
    <x v="0"/>
  </r>
  <r>
    <x v="1"/>
    <x v="1"/>
    <d v="1989-08-01T00:00:00"/>
    <x v="1"/>
  </r>
  <r>
    <x v="1"/>
    <x v="2"/>
    <d v="2003-02-01T00:00:00"/>
    <x v="1"/>
  </r>
  <r>
    <x v="0"/>
    <x v="3"/>
    <d v="2013-03-01T00:00:00"/>
    <x v="1"/>
  </r>
  <r>
    <x v="0"/>
    <x v="4"/>
    <d v="2002-01-01T00:00:00"/>
    <x v="2"/>
  </r>
  <r>
    <x v="0"/>
    <x v="5"/>
    <d v="2017-06-01T00:00:00"/>
    <x v="1"/>
  </r>
  <r>
    <x v="1"/>
    <x v="6"/>
    <d v="2019-08-01T00:00:00"/>
    <x v="1"/>
  </r>
  <r>
    <x v="1"/>
    <x v="7"/>
    <d v="2013-11-01T00:00:00"/>
    <x v="0"/>
  </r>
  <r>
    <x v="1"/>
    <x v="8"/>
    <d v="2005-11-01T00:00:00"/>
    <x v="0"/>
  </r>
  <r>
    <x v="1"/>
    <x v="9"/>
    <d v="2010-07-01T00:00:00"/>
    <x v="1"/>
  </r>
  <r>
    <x v="0"/>
    <x v="10"/>
    <d v="2014-12-01T00:00:00"/>
    <x v="1"/>
  </r>
  <r>
    <x v="0"/>
    <x v="11"/>
    <d v="1989-07-01T00:00:00"/>
    <x v="2"/>
  </r>
  <r>
    <x v="0"/>
    <x v="12"/>
    <d v="1983-02-01T00:00:00"/>
    <x v="3"/>
  </r>
  <r>
    <x v="1"/>
    <x v="13"/>
    <d v="1994-12-01T00:00:00"/>
    <x v="0"/>
  </r>
  <r>
    <x v="1"/>
    <x v="14"/>
    <d v="1998-09-01T00:00:00"/>
    <x v="0"/>
  </r>
  <r>
    <x v="0"/>
    <x v="15"/>
    <d v="1996-05-01T00:00:00"/>
    <x v="0"/>
  </r>
  <r>
    <x v="0"/>
    <x v="16"/>
    <d v="2001-01-01T00:00:00"/>
    <x v="0"/>
  </r>
  <r>
    <x v="1"/>
    <x v="17"/>
    <d v="2012-06-01T00:00:00"/>
    <x v="0"/>
  </r>
  <r>
    <x v="1"/>
    <x v="18"/>
    <d v="2002-11-01T00:00:00"/>
    <x v="0"/>
  </r>
  <r>
    <x v="0"/>
    <x v="19"/>
    <d v="2019-08-01T00:00:00"/>
    <x v="1"/>
  </r>
  <r>
    <x v="1"/>
    <x v="20"/>
    <d v="2016-05-01T00:00:00"/>
    <x v="1"/>
  </r>
  <r>
    <x v="0"/>
    <x v="21"/>
    <d v="2006-12-01T00:00:00"/>
    <x v="1"/>
  </r>
  <r>
    <x v="0"/>
    <x v="22"/>
    <d v="2018-12-01T00:00:00"/>
    <x v="2"/>
  </r>
  <r>
    <x v="1"/>
    <x v="23"/>
    <d v="2008-08-01T00:00:00"/>
    <x v="2"/>
  </r>
  <r>
    <x v="0"/>
    <x v="24"/>
    <d v="2014-03-01T00:00:00"/>
    <x v="3"/>
  </r>
  <r>
    <x v="0"/>
    <x v="25"/>
    <d v="2014-09-01T00:00:00"/>
    <x v="2"/>
  </r>
  <r>
    <x v="0"/>
    <x v="26"/>
    <d v="2012-04-01T00:00:00"/>
    <x v="0"/>
  </r>
  <r>
    <x v="0"/>
    <x v="27"/>
    <d v="2018-01-01T00:00:00"/>
    <x v="0"/>
  </r>
  <r>
    <x v="0"/>
    <x v="28"/>
    <d v="2016-08-01T00:00:00"/>
    <x v="0"/>
  </r>
  <r>
    <x v="1"/>
    <x v="29"/>
    <d v="2015-06-01T00:00:00"/>
    <x v="0"/>
  </r>
  <r>
    <x v="0"/>
    <x v="30"/>
    <d v="2015-06-01T00:00:00"/>
    <x v="0"/>
  </r>
  <r>
    <x v="1"/>
    <x v="31"/>
    <d v="2018-07-01T00:00:00"/>
    <x v="0"/>
  </r>
  <r>
    <x v="0"/>
    <x v="32"/>
    <d v="2013-03-01T00:00:00"/>
    <x v="2"/>
  </r>
  <r>
    <x v="1"/>
    <x v="33"/>
    <d v="2001-01-01T00:00:00"/>
    <x v="3"/>
  </r>
  <r>
    <x v="0"/>
    <x v="34"/>
    <d v="2016-05-01T00:00:00"/>
    <x v="0"/>
  </r>
  <r>
    <x v="0"/>
    <x v="35"/>
    <d v="2018-12-01T00:00:00"/>
    <x v="0"/>
  </r>
  <r>
    <x v="0"/>
    <x v="36"/>
    <d v="2019-06-01T00:00:00"/>
    <x v="0"/>
  </r>
  <r>
    <x v="0"/>
    <x v="37"/>
    <d v="2014-09-01T00:00:00"/>
    <x v="2"/>
  </r>
  <r>
    <x v="1"/>
    <x v="38"/>
    <d v="2015-06-01T00:00:00"/>
    <x v="1"/>
  </r>
  <r>
    <x v="0"/>
    <x v="39"/>
    <d v="2008-08-01T00:00:00"/>
    <x v="0"/>
  </r>
  <r>
    <x v="1"/>
    <x v="40"/>
    <d v="1996-05-01T00:00:00"/>
    <x v="1"/>
  </r>
  <r>
    <x v="0"/>
    <x v="41"/>
    <d v="2017-06-01T00:00:00"/>
    <x v="0"/>
  </r>
  <r>
    <x v="1"/>
    <x v="42"/>
    <d v="2012-06-01T00:00:00"/>
    <x v="1"/>
  </r>
  <r>
    <x v="1"/>
    <x v="43"/>
    <d v="1979-03-01T00:00:00"/>
    <x v="0"/>
  </r>
  <r>
    <x v="1"/>
    <x v="44"/>
    <d v="2015-06-01T00:00:00"/>
    <x v="1"/>
  </r>
  <r>
    <x v="0"/>
    <x v="45"/>
    <d v="2014-12-01T00:00:00"/>
    <x v="2"/>
  </r>
  <r>
    <x v="1"/>
    <x v="46"/>
    <d v="2018-07-01T00:00:00"/>
    <x v="2"/>
  </r>
  <r>
    <x v="0"/>
    <x v="47"/>
    <d v="2006-12-01T00:00:00"/>
    <x v="1"/>
  </r>
  <r>
    <x v="0"/>
    <x v="48"/>
    <d v="2002-01-01T00:00:00"/>
    <x v="2"/>
  </r>
  <r>
    <x v="1"/>
    <x v="49"/>
    <d v="2019-01-01T00:00:00"/>
    <x v="0"/>
  </r>
  <r>
    <x v="1"/>
    <x v="50"/>
    <d v="1989-07-01T00:00:00"/>
    <x v="2"/>
  </r>
  <r>
    <x v="0"/>
    <x v="51"/>
    <d v="2018-08-01T00:00:00"/>
    <x v="1"/>
  </r>
  <r>
    <x v="1"/>
    <x v="52"/>
    <d v="2010-07-01T00:00:00"/>
    <x v="0"/>
  </r>
  <r>
    <x v="0"/>
    <x v="53"/>
    <d v="1994-12-01T00:00:00"/>
    <x v="0"/>
  </r>
  <r>
    <x v="0"/>
    <x v="54"/>
    <d v="2021-09-01T00:00:00"/>
    <x v="2"/>
  </r>
  <r>
    <x v="0"/>
    <x v="55"/>
    <d v="1990-11-01T00:00:00"/>
    <x v="0"/>
  </r>
  <r>
    <x v="1"/>
    <x v="56"/>
    <d v="2013-11-01T00:00:00"/>
    <x v="2"/>
  </r>
  <r>
    <x v="0"/>
    <x v="57"/>
    <d v="2014-03-01T00:00:00"/>
    <x v="3"/>
  </r>
  <r>
    <x v="1"/>
    <x v="58"/>
    <d v="1983-02-01T00:00:00"/>
    <x v="0"/>
  </r>
  <r>
    <x v="1"/>
    <x v="59"/>
    <d v="2002-11-01T00:00:00"/>
    <x v="1"/>
  </r>
  <r>
    <x v="1"/>
    <x v="60"/>
    <d v="2005-10-01T00:00:00"/>
    <x v="1"/>
  </r>
  <r>
    <x v="0"/>
    <x v="61"/>
    <d v="2021-09-01T00:00:00"/>
    <x v="1"/>
  </r>
  <r>
    <x v="0"/>
    <x v="62"/>
    <d v="2012-04-01T00:00:00"/>
    <x v="0"/>
  </r>
  <r>
    <x v="1"/>
    <x v="63"/>
    <d v="2016-08-01T00:00:00"/>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d v="1981-05-22T00:00:00"/>
    <x v="0"/>
    <n v="1"/>
    <n v="28175"/>
    <n v="0"/>
    <x v="0"/>
  </r>
  <r>
    <x v="1"/>
    <d v="1969-08-13T00:00:00"/>
    <x v="1"/>
    <n v="2"/>
    <n v="21906"/>
    <n v="24"/>
    <x v="1"/>
  </r>
  <r>
    <x v="1"/>
    <d v="1978-02-08T00:00:00"/>
    <x v="2"/>
    <n v="2"/>
    <n v="35152"/>
    <n v="11"/>
    <x v="0"/>
  </r>
  <r>
    <x v="0"/>
    <d v="1994-10-04T00:00:00"/>
    <x v="3"/>
    <n v="2"/>
    <n v="28269"/>
    <n v="0"/>
    <x v="0"/>
  </r>
  <r>
    <x v="0"/>
    <d v="1973-11-06T00:00:00"/>
    <x v="4"/>
    <n v="3"/>
    <n v="49929"/>
    <n v="2"/>
    <x v="0"/>
  </r>
  <r>
    <x v="0"/>
    <d v="1992-03-16T00:00:00"/>
    <x v="5"/>
    <n v="2"/>
    <n v="20234"/>
    <n v="1"/>
    <x v="2"/>
  </r>
  <r>
    <x v="1"/>
    <d v="1996-07-29T00:00:00"/>
    <x v="6"/>
    <n v="2"/>
    <n v="31481"/>
    <n v="0"/>
    <x v="0"/>
  </r>
  <r>
    <x v="1"/>
    <d v="1985-12-02T00:00:00"/>
    <x v="7"/>
    <n v="1"/>
    <n v="26961"/>
    <n v="45"/>
    <x v="0"/>
  </r>
  <r>
    <x v="1"/>
    <d v="1986-11-10T00:00:00"/>
    <x v="8"/>
    <n v="1"/>
    <n v="26059"/>
    <n v="0"/>
    <x v="0"/>
  </r>
  <r>
    <x v="1"/>
    <d v="1979-02-24T00:00:00"/>
    <x v="9"/>
    <n v="2"/>
    <n v="16844"/>
    <n v="0"/>
    <x v="1"/>
  </r>
  <r>
    <x v="0"/>
    <d v="1993-06-17T00:00:00"/>
    <x v="10"/>
    <n v="2"/>
    <n v="28882"/>
    <n v="0"/>
    <x v="0"/>
  </r>
  <r>
    <x v="0"/>
    <d v="1965-04-02T00:00:00"/>
    <x v="11"/>
    <n v="3"/>
    <n v="55313"/>
    <n v="3"/>
    <x v="0"/>
  </r>
  <r>
    <x v="0"/>
    <d v="1965-09-01T00:00:00"/>
    <x v="12"/>
    <n v="4"/>
    <n v="99367"/>
    <n v="4"/>
    <x v="0"/>
  </r>
  <r>
    <x v="1"/>
    <d v="1967-05-20T00:00:00"/>
    <x v="13"/>
    <n v="1"/>
    <n v="27374"/>
    <n v="10"/>
    <x v="0"/>
  </r>
  <r>
    <x v="1"/>
    <d v="1969-11-29T00:00:00"/>
    <x v="14"/>
    <n v="1"/>
    <n v="27482"/>
    <n v="0"/>
    <x v="0"/>
  </r>
  <r>
    <x v="0"/>
    <d v="1971-12-20T00:00:00"/>
    <x v="15"/>
    <n v="1"/>
    <n v="27579"/>
    <n v="20"/>
    <x v="0"/>
  </r>
  <r>
    <x v="0"/>
    <d v="1977-11-30T00:00:00"/>
    <x v="16"/>
    <n v="1"/>
    <n v="24385"/>
    <n v="90"/>
    <x v="3"/>
  </r>
  <r>
    <x v="1"/>
    <d v="1978-03-18T00:00:00"/>
    <x v="17"/>
    <n v="1"/>
    <n v="28418"/>
    <n v="2"/>
    <x v="0"/>
  </r>
  <r>
    <x v="1"/>
    <d v="1978-07-16T00:00:00"/>
    <x v="18"/>
    <n v="1"/>
    <n v="28264"/>
    <n v="16"/>
    <x v="0"/>
  </r>
  <r>
    <x v="0"/>
    <d v="1980-11-22T00:00:00"/>
    <x v="6"/>
    <n v="2"/>
    <n v="30969"/>
    <n v="0"/>
    <x v="0"/>
  </r>
  <r>
    <x v="1"/>
    <d v="1981-04-20T00:00:00"/>
    <x v="19"/>
    <n v="2"/>
    <n v="20523"/>
    <n v="0"/>
    <x v="2"/>
  </r>
  <r>
    <x v="0"/>
    <d v="1983-01-28T00:00:00"/>
    <x v="20"/>
    <n v="2"/>
    <n v="30759"/>
    <n v="1"/>
    <x v="0"/>
  </r>
  <r>
    <x v="0"/>
    <d v="1983-03-12T00:00:00"/>
    <x v="21"/>
    <n v="3"/>
    <n v="54566"/>
    <n v="9"/>
    <x v="0"/>
  </r>
  <r>
    <x v="1"/>
    <d v="1984-08-23T00:00:00"/>
    <x v="22"/>
    <n v="3"/>
    <n v="46356"/>
    <n v="0"/>
    <x v="0"/>
  </r>
  <r>
    <x v="0"/>
    <d v="1987-12-06T00:00:00"/>
    <x v="23"/>
    <n v="4"/>
    <n v="127272"/>
    <n v="0"/>
    <x v="0"/>
  </r>
  <r>
    <x v="0"/>
    <d v="1989-11-03T00:00:00"/>
    <x v="24"/>
    <n v="3"/>
    <n v="52174"/>
    <n v="1"/>
    <x v="0"/>
  </r>
  <r>
    <x v="0"/>
    <d v="1990-10-12T00:00:00"/>
    <x v="25"/>
    <n v="1"/>
    <n v="27082"/>
    <n v="5"/>
    <x v="0"/>
  </r>
  <r>
    <x v="0"/>
    <d v="1991-08-04T00:00:00"/>
    <x v="26"/>
    <n v="1"/>
    <n v="25951"/>
    <n v="10"/>
    <x v="0"/>
  </r>
  <r>
    <x v="0"/>
    <d v="1992-09-08T00:00:00"/>
    <x v="27"/>
    <n v="1"/>
    <n v="28732"/>
    <n v="0"/>
    <x v="0"/>
  </r>
  <r>
    <x v="1"/>
    <d v="1994-06-17T00:00:00"/>
    <x v="28"/>
    <n v="1"/>
    <n v="27082"/>
    <n v="0"/>
    <x v="0"/>
  </r>
  <r>
    <x v="0"/>
    <d v="1994-12-30T00:00:00"/>
    <x v="28"/>
    <n v="1"/>
    <n v="26252"/>
    <n v="2"/>
    <x v="0"/>
  </r>
  <r>
    <x v="1"/>
    <d v="1998-09-27T00:00:00"/>
    <x v="29"/>
    <n v="1"/>
    <n v="26059"/>
    <n v="0"/>
    <x v="0"/>
  </r>
  <r>
    <x v="0"/>
    <d v="1994-10-26T00:00:00"/>
    <x v="3"/>
    <n v="3"/>
    <n v="50237"/>
    <n v="2"/>
    <x v="0"/>
  </r>
  <r>
    <x v="1"/>
    <d v="1978-03-19T00:00:00"/>
    <x v="16"/>
    <n v="4"/>
    <n v="103749"/>
    <n v="0"/>
    <x v="0"/>
  </r>
  <r>
    <x v="0"/>
    <d v="1981-04-28T00:00:00"/>
    <x v="19"/>
    <n v="1"/>
    <n v="23826"/>
    <n v="0"/>
    <x v="3"/>
  </r>
  <r>
    <x v="0"/>
    <d v="1983-09-04T00:00:00"/>
    <x v="21"/>
    <n v="1"/>
    <n v="27903"/>
    <n v="0"/>
    <x v="0"/>
  </r>
  <r>
    <x v="0"/>
    <d v="1999-01-13T00:00:00"/>
    <x v="30"/>
    <n v="1"/>
    <n v="27854"/>
    <n v="26"/>
    <x v="0"/>
  </r>
  <r>
    <x v="0"/>
    <d v="1990-04-17T00:00:00"/>
    <x v="24"/>
    <n v="3"/>
    <n v="54312"/>
    <n v="0"/>
    <x v="0"/>
  </r>
  <r>
    <x v="1"/>
    <d v="1994-08-14T00:00:00"/>
    <x v="28"/>
    <n v="2"/>
    <n v="44203"/>
    <n v="1"/>
    <x v="0"/>
  </r>
  <r>
    <x v="0"/>
    <d v="1984-10-26T00:00:00"/>
    <x v="22"/>
    <n v="1"/>
    <n v="27680"/>
    <n v="0"/>
    <x v="0"/>
  </r>
  <r>
    <x v="1"/>
    <d v="1972-04-11T00:00:00"/>
    <x v="15"/>
    <n v="2"/>
    <n v="29245"/>
    <n v="1"/>
    <x v="0"/>
  </r>
  <r>
    <x v="0"/>
    <d v="1992-06-21T00:00:00"/>
    <x v="5"/>
    <n v="1"/>
    <n v="29109"/>
    <n v="1"/>
    <x v="0"/>
  </r>
  <r>
    <x v="1"/>
    <d v="1978-07-12T00:00:00"/>
    <x v="17"/>
    <n v="2"/>
    <n v="33352"/>
    <n v="0"/>
    <x v="0"/>
  </r>
  <r>
    <x v="1"/>
    <d v="1960-12-17T00:00:00"/>
    <x v="31"/>
    <n v="1"/>
    <n v="29545"/>
    <n v="110"/>
    <x v="0"/>
  </r>
  <r>
    <x v="1"/>
    <d v="1995-04-18T00:00:00"/>
    <x v="28"/>
    <n v="2"/>
    <n v="33734"/>
    <n v="0"/>
    <x v="0"/>
  </r>
  <r>
    <x v="0"/>
    <d v="1993-07-15T00:00:00"/>
    <x v="10"/>
    <n v="3"/>
    <n v="53110"/>
    <n v="0"/>
    <x v="0"/>
  </r>
  <r>
    <x v="1"/>
    <d v="1998-07-14T00:00:00"/>
    <x v="29"/>
    <n v="3"/>
    <n v="59173"/>
    <n v="1"/>
    <x v="0"/>
  </r>
  <r>
    <x v="0"/>
    <d v="1983-02-17T00:00:00"/>
    <x v="20"/>
    <n v="2"/>
    <n v="27529"/>
    <n v="0"/>
    <x v="3"/>
  </r>
  <r>
    <x v="0"/>
    <d v="1973-11-22T00:00:00"/>
    <x v="4"/>
    <n v="3"/>
    <n v="35644"/>
    <n v="12"/>
    <x v="0"/>
  </r>
  <r>
    <x v="1"/>
    <d v="1991-11-25T00:00:00"/>
    <x v="32"/>
    <n v="1"/>
    <n v="28605"/>
    <n v="3"/>
    <x v="0"/>
  </r>
  <r>
    <x v="1"/>
    <d v="1965-07-31T00:00:00"/>
    <x v="11"/>
    <n v="3"/>
    <n v="36555"/>
    <n v="0"/>
    <x v="0"/>
  </r>
  <r>
    <x v="0"/>
    <d v="1981-09-01T00:00:00"/>
    <x v="33"/>
    <n v="2"/>
    <n v="19864"/>
    <n v="26"/>
    <x v="2"/>
  </r>
  <r>
    <x v="1"/>
    <d v="1979-07-26T00:00:00"/>
    <x v="9"/>
    <n v="1"/>
    <n v="27914"/>
    <n v="0"/>
    <x v="0"/>
  </r>
  <r>
    <x v="0"/>
    <d v="1967-06-14T00:00:00"/>
    <x v="13"/>
    <n v="1"/>
    <n v="29146"/>
    <n v="3"/>
    <x v="3"/>
  </r>
  <r>
    <x v="0"/>
    <d v="1996-08-23T00:00:00"/>
    <x v="34"/>
    <n v="3"/>
    <n v="55420"/>
    <n v="0"/>
    <x v="0"/>
  </r>
  <r>
    <x v="0"/>
    <d v="1966-01-11T00:00:00"/>
    <x v="35"/>
    <n v="1"/>
    <n v="33306"/>
    <n v="1"/>
    <x v="0"/>
  </r>
  <r>
    <x v="1"/>
    <d v="1986-05-26T00:00:00"/>
    <x v="7"/>
    <n v="3"/>
    <n v="52441"/>
    <n v="0"/>
    <x v="0"/>
  </r>
  <r>
    <x v="0"/>
    <d v="1988-01-19T00:00:00"/>
    <x v="23"/>
    <n v="4"/>
    <n v="153446"/>
    <n v="0"/>
    <x v="0"/>
  </r>
  <r>
    <x v="1"/>
    <d v="1965-12-04T00:00:00"/>
    <x v="12"/>
    <n v="1"/>
    <n v="32704"/>
    <n v="0"/>
    <x v="0"/>
  </r>
  <r>
    <x v="1"/>
    <d v="1978-12-10T00:00:00"/>
    <x v="18"/>
    <n v="2"/>
    <n v="28774"/>
    <n v="0"/>
    <x v="0"/>
  </r>
  <r>
    <x v="1"/>
    <d v="1986-01-11T00:00:00"/>
    <x v="36"/>
    <n v="2"/>
    <n v="23432"/>
    <n v="4"/>
    <x v="4"/>
  </r>
  <r>
    <x v="0"/>
    <d v="1981-01-05T00:00:00"/>
    <x v="34"/>
    <n v="2"/>
    <n v="36340"/>
    <n v="0"/>
    <x v="0"/>
  </r>
  <r>
    <x v="0"/>
    <d v="1990-12-11T00:00:00"/>
    <x v="25"/>
    <n v="1"/>
    <n v="28309"/>
    <n v="0"/>
    <x v="0"/>
  </r>
  <r>
    <x v="1"/>
    <d v="1992-09-25T00:00:00"/>
    <x v="27"/>
    <n v="1"/>
    <n v="29519"/>
    <n v="1"/>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n v="1"/>
    <s v=" "/>
    <s v=" "/>
    <s v="Individu_01"/>
    <n v="40.610540725530456"/>
    <s v="3"/>
    <x v="0"/>
  </r>
  <r>
    <x v="1"/>
    <n v="0.5"/>
    <s v=" "/>
    <s v=" "/>
    <s v="Individu_02"/>
    <n v="52.383299110198493"/>
    <s v="4"/>
    <x v="1"/>
  </r>
  <r>
    <x v="2"/>
    <n v="1"/>
    <s v=" "/>
    <s v=" "/>
    <s v="Individu_03"/>
    <n v="43.893223819301845"/>
    <s v="3"/>
    <x v="0"/>
  </r>
  <r>
    <x v="0"/>
    <n v="1"/>
    <s v=" "/>
    <s v=" "/>
    <s v="Individu_05"/>
    <n v="27.241615331964407"/>
    <s v="1"/>
    <x v="2"/>
  </r>
  <r>
    <x v="3"/>
    <n v="1"/>
    <s v=" "/>
    <s v=" "/>
    <s v="Individu_06"/>
    <n v="48.150581793292268"/>
    <s v="4"/>
    <x v="1"/>
  </r>
  <r>
    <x v="4"/>
    <n v="0.6"/>
    <s v=" "/>
    <s v=" "/>
    <s v="Individu_07"/>
    <n v="29.793292265571527"/>
    <s v="2"/>
    <x v="3"/>
  </r>
  <r>
    <x v="0"/>
    <n v="1"/>
    <s v=" "/>
    <s v=" "/>
    <s v="Individu_09"/>
    <n v="25.423682409308693"/>
    <s v="1"/>
    <x v="2"/>
  </r>
  <r>
    <x v="5"/>
    <n v="1"/>
    <s v=" "/>
    <s v=" "/>
    <s v="Individu_10"/>
    <n v="36.079397672826829"/>
    <s v="3"/>
    <x v="0"/>
  </r>
  <r>
    <x v="0"/>
    <n v="1"/>
    <s v=" "/>
    <s v=" "/>
    <s v="Individu_11"/>
    <n v="35.140314852840518"/>
    <s v="3"/>
    <x v="0"/>
  </r>
  <r>
    <x v="0"/>
    <n v="0.5"/>
    <s v=" "/>
    <s v=" "/>
    <s v="Individu_12"/>
    <n v="42.850102669404521"/>
    <s v="3"/>
    <x v="0"/>
  </r>
  <r>
    <x v="0"/>
    <n v="1"/>
    <s v=" "/>
    <s v=" "/>
    <s v="Individu_13"/>
    <n v="28.539356605065024"/>
    <s v="2"/>
    <x v="3"/>
  </r>
  <r>
    <x v="6"/>
    <n v="1"/>
    <s v=" "/>
    <s v=" "/>
    <s v="Individu_15"/>
    <n v="56.747433264887064"/>
    <s v="5"/>
    <x v="4"/>
  </r>
  <r>
    <x v="7"/>
    <n v="1"/>
    <s v=" "/>
    <s v=" "/>
    <s v="Individu_16"/>
    <n v="56.331279945242983"/>
    <s v="5"/>
    <x v="4"/>
  </r>
  <r>
    <x v="8"/>
    <n v="1"/>
    <s v=" "/>
    <s v=" "/>
    <s v="Individu_18"/>
    <n v="54.617385352498289"/>
    <s v="4"/>
    <x v="1"/>
  </r>
  <r>
    <x v="0"/>
    <n v="1"/>
    <s v=" "/>
    <s v=" "/>
    <s v="Individu_19"/>
    <n v="52.087611225188226"/>
    <s v="4"/>
    <x v="1"/>
  </r>
  <r>
    <x v="9"/>
    <n v="1"/>
    <s v=" "/>
    <s v=" "/>
    <s v="Individu_20"/>
    <n v="50.031485284052017"/>
    <s v="4"/>
    <x v="1"/>
  </r>
  <r>
    <x v="10"/>
    <n v="0.8"/>
    <s v=" "/>
    <s v=" "/>
    <s v="Individu_21"/>
    <n v="44.084873374401099"/>
    <s v="3"/>
    <x v="0"/>
  </r>
  <r>
    <x v="3"/>
    <n v="1"/>
    <s v=" "/>
    <s v=" "/>
    <s v="Individu_22"/>
    <n v="43.789185489390832"/>
    <s v="3"/>
    <x v="0"/>
  </r>
  <r>
    <x v="11"/>
    <n v="1"/>
    <s v=" "/>
    <s v=" "/>
    <s v="Individu_23"/>
    <n v="43.460643394934976"/>
    <s v="3"/>
    <x v="0"/>
  </r>
  <r>
    <x v="0"/>
    <n v="1"/>
    <s v=" "/>
    <s v=" "/>
    <s v="Individu_24"/>
    <n v="41.106091718001366"/>
    <s v="3"/>
    <x v="0"/>
  </r>
  <r>
    <x v="0"/>
    <n v="0.6"/>
    <s v=" "/>
    <s v=" "/>
    <s v="Individu_25"/>
    <n v="40.698151950718689"/>
    <s v="3"/>
    <x v="0"/>
  </r>
  <r>
    <x v="4"/>
    <n v="1"/>
    <s v=" "/>
    <s v=" "/>
    <s v="Individu_27"/>
    <n v="38.924024640657088"/>
    <s v="3"/>
    <x v="0"/>
  </r>
  <r>
    <x v="12"/>
    <n v="1"/>
    <s v=" "/>
    <s v=" "/>
    <s v="Individu_28"/>
    <n v="38.806297056810401"/>
    <s v="3"/>
    <x v="0"/>
  </r>
  <r>
    <x v="0"/>
    <n v="1"/>
    <s v=" "/>
    <s v=" "/>
    <s v="Individu_29"/>
    <n v="37.355236139630392"/>
    <s v="3"/>
    <x v="0"/>
  </r>
  <r>
    <x v="0"/>
    <n v="1"/>
    <s v=" "/>
    <s v=" "/>
    <s v="Individu_31"/>
    <n v="34.069815195071868"/>
    <s v="2"/>
    <x v="3"/>
  </r>
  <r>
    <x v="4"/>
    <n v="1"/>
    <s v=" "/>
    <s v=" "/>
    <s v="Individu_32"/>
    <n v="32.158795345653665"/>
    <s v="2"/>
    <x v="3"/>
  </r>
  <r>
    <x v="13"/>
    <n v="1"/>
    <s v=" "/>
    <s v=" "/>
    <s v="Individu_33"/>
    <n v="31.219712525667351"/>
    <s v="2"/>
    <x v="3"/>
  </r>
  <r>
    <x v="8"/>
    <n v="1"/>
    <s v=" "/>
    <s v=" "/>
    <s v="Individu_34"/>
    <n v="30.409308692676248"/>
    <s v="2"/>
    <x v="3"/>
  </r>
  <r>
    <x v="0"/>
    <n v="1"/>
    <s v=" "/>
    <s v=" "/>
    <s v="Individu_36"/>
    <n v="29.311430527036276"/>
    <s v="2"/>
    <x v="3"/>
  </r>
  <r>
    <x v="0"/>
    <n v="1"/>
    <s v=" "/>
    <s v=" "/>
    <s v="Individu_37"/>
    <n v="27.540041067761805"/>
    <s v="1"/>
    <x v="2"/>
  </r>
  <r>
    <x v="3"/>
    <n v="1"/>
    <s v=" "/>
    <s v=" "/>
    <s v="Individu_38"/>
    <n v="27.003422313483917"/>
    <s v="1"/>
    <x v="2"/>
  </r>
  <r>
    <x v="0"/>
    <n v="1"/>
    <s v=" "/>
    <s v=" "/>
    <s v="Individu_40"/>
    <n v="23.260780287474333"/>
    <s v="1"/>
    <x v="2"/>
  </r>
  <r>
    <x v="3"/>
    <n v="1"/>
    <s v=" "/>
    <s v=" "/>
    <s v="Individu_41"/>
    <n v="27.1813826146475"/>
    <s v="1"/>
    <x v="2"/>
  </r>
  <r>
    <x v="0"/>
    <n v="1"/>
    <s v=" "/>
    <s v=" "/>
    <s v="Individu_43"/>
    <n v="43.786447638603697"/>
    <s v="3"/>
    <x v="0"/>
  </r>
  <r>
    <x v="0"/>
    <n v="0.8"/>
    <s v=" "/>
    <s v=" "/>
    <s v="Individu_44"/>
    <n v="40.676249144421632"/>
    <s v="3"/>
    <x v="0"/>
  </r>
  <r>
    <x v="0"/>
    <n v="1"/>
    <s v=" "/>
    <s v=" "/>
    <s v="Individu_45"/>
    <n v="38.324435318275157"/>
    <s v="3"/>
    <x v="0"/>
  </r>
  <r>
    <x v="14"/>
    <n v="1"/>
    <s v=" "/>
    <s v=" "/>
    <s v="Individu_48"/>
    <n v="22.965092402464066"/>
    <s v="1"/>
    <x v="2"/>
  </r>
  <r>
    <x v="0"/>
    <n v="1"/>
    <s v=" "/>
    <s v=" "/>
    <s v="Individu_49"/>
    <n v="31.707049965776864"/>
    <s v="2"/>
    <x v="3"/>
  </r>
  <r>
    <x v="4"/>
    <n v="1"/>
    <s v=" "/>
    <s v=" "/>
    <s v="Individu_50"/>
    <n v="27.381245722108144"/>
    <s v="1"/>
    <x v="2"/>
  </r>
  <r>
    <x v="0"/>
    <n v="1"/>
    <s v=" "/>
    <s v=" "/>
    <s v="Individu_51"/>
    <n v="37.180013689253933"/>
    <s v="3"/>
    <x v="0"/>
  </r>
  <r>
    <x v="4"/>
    <n v="1"/>
    <s v=" "/>
    <s v=" "/>
    <s v="Individu_53"/>
    <n v="49.722108145106091"/>
    <s v="4"/>
    <x v="1"/>
  </r>
  <r>
    <x v="4"/>
    <n v="1"/>
    <s v=" "/>
    <s v=" "/>
    <s v="Individu_54"/>
    <n v="29.527720739219713"/>
    <s v="2"/>
    <x v="3"/>
  </r>
  <r>
    <x v="0"/>
    <n v="1"/>
    <s v=" "/>
    <s v=" "/>
    <s v="Individu_55"/>
    <n v="43.471594798083501"/>
    <s v="3"/>
    <x v="0"/>
  </r>
  <r>
    <x v="15"/>
    <n v="1"/>
    <s v=" "/>
    <s v=" "/>
    <s v="Individu_56"/>
    <n v="61.037645448323069"/>
    <s v="5"/>
    <x v="4"/>
  </r>
  <r>
    <x v="0"/>
    <n v="1"/>
    <s v=" "/>
    <s v=" "/>
    <s v="Individu_57"/>
    <n v="26.704996577686515"/>
    <s v="1"/>
    <x v="2"/>
  </r>
  <r>
    <x v="0"/>
    <n v="1"/>
    <s v=" "/>
    <s v=" "/>
    <s v="Individu_61"/>
    <n v="28.462696783025326"/>
    <s v="2"/>
    <x v="3"/>
  </r>
  <r>
    <x v="4"/>
    <n v="1"/>
    <s v=" "/>
    <s v=" "/>
    <s v="Individu_62"/>
    <n v="23.466119096509239"/>
    <s v="1"/>
    <x v="2"/>
  </r>
  <r>
    <x v="0"/>
    <n v="0.8"/>
    <s v=" "/>
    <s v=" "/>
    <s v="Individu_63"/>
    <n v="38.869267624914443"/>
    <s v="3"/>
    <x v="0"/>
  </r>
  <r>
    <x v="16"/>
    <n v="1"/>
    <s v=" "/>
    <s v=" "/>
    <s v="Individu_64"/>
    <n v="48.106776180698155"/>
    <s v="4"/>
    <x v="1"/>
  </r>
  <r>
    <x v="6"/>
    <n v="1"/>
    <s v=" "/>
    <s v=" "/>
    <s v="Individu_65"/>
    <n v="30.099931553730322"/>
    <s v="2"/>
    <x v="3"/>
  </r>
  <r>
    <x v="0"/>
    <n v="1"/>
    <s v=" "/>
    <s v=" "/>
    <s v="Individu_66"/>
    <n v="56.418891170431209"/>
    <s v="5"/>
    <x v="4"/>
  </r>
  <r>
    <x v="14"/>
    <n v="0.6"/>
    <s v=" "/>
    <s v=" "/>
    <s v="Individu_67"/>
    <n v="40.331279945242983"/>
    <s v="3"/>
    <x v="0"/>
  </r>
  <r>
    <x v="0"/>
    <n v="1"/>
    <s v=" "/>
    <s v=" "/>
    <s v="Individu_68"/>
    <n v="42.433949349760439"/>
    <s v="3"/>
    <x v="0"/>
  </r>
  <r>
    <x v="6"/>
    <n v="0.8"/>
    <s v=" "/>
    <s v=" "/>
    <s v="Individu_69"/>
    <n v="54.548939082819984"/>
    <s v="4"/>
    <x v="1"/>
  </r>
  <r>
    <x v="0"/>
    <n v="1"/>
    <s v=" "/>
    <s v=" "/>
    <s v="Individu_70"/>
    <n v="25.355236139630389"/>
    <s v="1"/>
    <x v="2"/>
  </r>
  <r>
    <x v="4"/>
    <n v="1"/>
    <s v=" "/>
    <s v=" "/>
    <s v="Individu_71"/>
    <n v="55.969883641341546"/>
    <s v="5"/>
    <x v="4"/>
  </r>
  <r>
    <x v="0"/>
    <n v="1"/>
    <s v=" "/>
    <s v=" "/>
    <s v="Individu_72"/>
    <n v="35.600273785078713"/>
    <s v="3"/>
    <x v="0"/>
  </r>
  <r>
    <x v="0"/>
    <n v="1"/>
    <s v=" "/>
    <s v=" "/>
    <s v="Individu_73"/>
    <n v="33.949349760438054"/>
    <s v="2"/>
    <x v="3"/>
  </r>
  <r>
    <x v="0"/>
    <n v="1"/>
    <s v=" "/>
    <s v=" "/>
    <s v="Individu_74"/>
    <n v="56.073921971252567"/>
    <s v="5"/>
    <x v="4"/>
  </r>
  <r>
    <x v="0"/>
    <n v="1"/>
    <s v=" "/>
    <s v=" "/>
    <s v="Individu_75"/>
    <n v="43.058179329226554"/>
    <s v="3"/>
    <x v="0"/>
  </r>
  <r>
    <x v="7"/>
    <n v="0.7"/>
    <s v=" "/>
    <s v=" "/>
    <s v="Individu_76"/>
    <n v="35.969883641341546"/>
    <s v="3"/>
    <x v="0"/>
  </r>
  <r>
    <x v="0"/>
    <n v="1"/>
    <s v=" "/>
    <s v=" "/>
    <s v="Individu_78"/>
    <n v="40.985626283367559"/>
    <s v="3"/>
    <x v="0"/>
  </r>
  <r>
    <x v="0"/>
    <n v="1"/>
    <s v=" "/>
    <s v=" "/>
    <s v="Individu_79"/>
    <n v="31.055441478439427"/>
    <s v="2"/>
    <x v="3"/>
  </r>
  <r>
    <x v="4"/>
    <n v="1"/>
    <s v=" "/>
    <s v=" "/>
    <s v="Individu_80"/>
    <n v="29.264887063655031"/>
    <s v="2"/>
    <x v="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n v="0"/>
    <n v="1"/>
    <x v="0"/>
    <s v=" "/>
    <s v="Individu_01"/>
    <n v="40.610540725530456"/>
    <s v="3"/>
    <s v="de 36 à 45 ans"/>
    <n v="17.66735112936345"/>
    <x v="0"/>
    <x v="0"/>
  </r>
  <r>
    <n v="24"/>
    <n v="0.5"/>
    <x v="0"/>
    <s v=" "/>
    <s v="Individu_02"/>
    <n v="52.383299110198493"/>
    <s v="4"/>
    <s v="de 46 à 55 ans"/>
    <n v="32.416153319644081"/>
    <x v="1"/>
    <x v="1"/>
  </r>
  <r>
    <n v="11"/>
    <n v="1"/>
    <x v="0"/>
    <s v=" "/>
    <s v="Individu_03"/>
    <n v="43.893223819301845"/>
    <s v="3"/>
    <s v="de 36 à 45 ans"/>
    <n v="18.913073237508556"/>
    <x v="0"/>
    <x v="1"/>
  </r>
  <r>
    <n v="0"/>
    <n v="1"/>
    <x v="0"/>
    <s v=" "/>
    <s v="Individu_05"/>
    <n v="27.241615331964407"/>
    <s v="1"/>
    <s v="inférieur à 28 ans"/>
    <n v="8.8350444900752905"/>
    <x v="2"/>
    <x v="0"/>
  </r>
  <r>
    <n v="2"/>
    <n v="1"/>
    <x v="0"/>
    <s v=" "/>
    <s v="Individu_06"/>
    <n v="48.150581793292268"/>
    <s v="4"/>
    <s v="de 46 à 55 ans"/>
    <n v="19.997262149212869"/>
    <x v="0"/>
    <x v="0"/>
  </r>
  <r>
    <n v="1"/>
    <n v="0.6"/>
    <x v="0"/>
    <s v=" "/>
    <s v="Individu_07"/>
    <n v="29.793292265571527"/>
    <s v="2"/>
    <s v="de 29 à 35 ans"/>
    <n v="4.5831622176591376"/>
    <x v="3"/>
    <x v="0"/>
  </r>
  <r>
    <n v="0"/>
    <n v="1"/>
    <x v="0"/>
    <s v=" "/>
    <s v="Individu_09"/>
    <n v="25.423682409308693"/>
    <s v="1"/>
    <s v="inférieur à 28 ans"/>
    <n v="2.4175222450376452"/>
    <x v="3"/>
    <x v="1"/>
  </r>
  <r>
    <n v="45"/>
    <n v="1"/>
    <x v="0"/>
    <s v=" "/>
    <s v="Individu_10"/>
    <n v="36.079397672826829"/>
    <s v="3"/>
    <s v="de 36 à 45 ans"/>
    <n v="8.1642710472279258"/>
    <x v="2"/>
    <x v="1"/>
  </r>
  <r>
    <n v="0"/>
    <n v="1"/>
    <x v="0"/>
    <s v=" "/>
    <s v="Individu_11"/>
    <n v="35.140314852840518"/>
    <s v="3"/>
    <s v="de 36 à 45 ans"/>
    <n v="16.164271047227928"/>
    <x v="0"/>
    <x v="1"/>
  </r>
  <r>
    <n v="0"/>
    <n v="0.5"/>
    <x v="0"/>
    <s v=" "/>
    <s v="Individu_12"/>
    <n v="42.850102669404521"/>
    <s v="3"/>
    <s v="de 36 à 45 ans"/>
    <n v="11.501711156741958"/>
    <x v="2"/>
    <x v="1"/>
  </r>
  <r>
    <n v="0"/>
    <n v="1"/>
    <x v="0"/>
    <s v=" "/>
    <s v="Individu_13"/>
    <n v="28.539356605065024"/>
    <s v="2"/>
    <s v="de 29 à 35 ans"/>
    <n v="7.0828199863107457"/>
    <x v="2"/>
    <x v="0"/>
  </r>
  <r>
    <n v="3"/>
    <n v="1"/>
    <x v="0"/>
    <s v=" "/>
    <s v="Individu_15"/>
    <n v="56.747433264887064"/>
    <s v="5"/>
    <s v="Supérieur à 55"/>
    <n v="32.501026694045173"/>
    <x v="4"/>
    <x v="0"/>
  </r>
  <r>
    <n v="4"/>
    <n v="1"/>
    <x v="0"/>
    <s v=" "/>
    <s v="Individu_16"/>
    <n v="56.331279945242983"/>
    <s v="5"/>
    <s v="Supérieur à 55"/>
    <n v="38.913073237508556"/>
    <x v="4"/>
    <x v="0"/>
  </r>
  <r>
    <n v="10"/>
    <n v="1"/>
    <x v="0"/>
    <s v=" "/>
    <s v="Individu_18"/>
    <n v="54.617385352498289"/>
    <s v="4"/>
    <s v="de 46 à 55 ans"/>
    <n v="27.082819986310746"/>
    <x v="4"/>
    <x v="1"/>
  </r>
  <r>
    <n v="0"/>
    <n v="1"/>
    <x v="0"/>
    <s v=" "/>
    <s v="Individu_19"/>
    <n v="52.087611225188226"/>
    <s v="4"/>
    <s v="de 46 à 55 ans"/>
    <n v="23.331964407939768"/>
    <x v="0"/>
    <x v="1"/>
  </r>
  <r>
    <n v="20"/>
    <n v="1"/>
    <x v="0"/>
    <s v=" "/>
    <s v="Individu_20"/>
    <n v="50.031485284052017"/>
    <s v="4"/>
    <s v="de 46 à 55 ans"/>
    <n v="25.66735112936345"/>
    <x v="4"/>
    <x v="0"/>
  </r>
  <r>
    <n v="90"/>
    <n v="0.8"/>
    <x v="0"/>
    <s v=" "/>
    <s v="Individu_21"/>
    <n v="44.084873374401099"/>
    <s v="3"/>
    <s v="de 36 à 45 ans"/>
    <n v="20.996577686516083"/>
    <x v="0"/>
    <x v="0"/>
  </r>
  <r>
    <n v="2"/>
    <n v="1"/>
    <x v="0"/>
    <s v=" "/>
    <s v="Individu_22"/>
    <n v="43.789185489390832"/>
    <s v="3"/>
    <s v="de 36 à 45 ans"/>
    <n v="9.5824777549623548"/>
    <x v="2"/>
    <x v="1"/>
  </r>
  <r>
    <n v="16"/>
    <n v="1"/>
    <x v="0"/>
    <s v=" "/>
    <s v="Individu_23"/>
    <n v="43.460643394934976"/>
    <s v="3"/>
    <s v="de 36 à 45 ans"/>
    <n v="19.16495550992471"/>
    <x v="0"/>
    <x v="1"/>
  </r>
  <r>
    <n v="0"/>
    <n v="1"/>
    <x v="0"/>
    <s v=" "/>
    <s v="Individu_24"/>
    <n v="41.106091718001366"/>
    <s v="3"/>
    <s v="de 36 à 45 ans"/>
    <n v="2.4175222450376452"/>
    <x v="3"/>
    <x v="0"/>
  </r>
  <r>
    <n v="0"/>
    <n v="0.6"/>
    <x v="0"/>
    <s v=" "/>
    <s v="Individu_25"/>
    <n v="40.698151950718689"/>
    <s v="3"/>
    <s v="de 36 à 45 ans"/>
    <n v="5.6673511293634498"/>
    <x v="2"/>
    <x v="1"/>
  </r>
  <r>
    <n v="1"/>
    <n v="1"/>
    <x v="0"/>
    <s v=" "/>
    <s v="Individu_27"/>
    <n v="38.924024640657088"/>
    <s v="3"/>
    <s v="de 36 à 45 ans"/>
    <n v="15.082819986310746"/>
    <x v="0"/>
    <x v="0"/>
  </r>
  <r>
    <n v="9"/>
    <n v="1"/>
    <x v="0"/>
    <s v=" "/>
    <s v="Individu_28"/>
    <n v="38.806297056810401"/>
    <s v="3"/>
    <s v="de 36 à 45 ans"/>
    <n v="3.0828199863107462"/>
    <x v="3"/>
    <x v="0"/>
  </r>
  <r>
    <n v="0"/>
    <n v="1"/>
    <x v="0"/>
    <s v=" "/>
    <s v="Individu_29"/>
    <n v="37.355236139630392"/>
    <s v="3"/>
    <s v="de 36 à 45 ans"/>
    <n v="13.415468856947296"/>
    <x v="2"/>
    <x v="1"/>
  </r>
  <r>
    <n v="0"/>
    <n v="1"/>
    <x v="0"/>
    <s v=" "/>
    <s v="Individu_31"/>
    <n v="34.069815195071868"/>
    <s v="2"/>
    <s v="de 29 à 35 ans"/>
    <n v="7.8357289527720742"/>
    <x v="2"/>
    <x v="0"/>
  </r>
  <r>
    <n v="1"/>
    <n v="1"/>
    <x v="0"/>
    <s v=" "/>
    <s v="Individu_32"/>
    <n v="32.158795345653665"/>
    <s v="2"/>
    <s v="de 29 à 35 ans"/>
    <n v="7.3319644079397674"/>
    <x v="2"/>
    <x v="0"/>
  </r>
  <r>
    <n v="5"/>
    <n v="1"/>
    <x v="0"/>
    <s v=" "/>
    <s v="Individu_33"/>
    <n v="31.219712525667351"/>
    <s v="2"/>
    <s v="de 29 à 35 ans"/>
    <n v="9.7494866529774136"/>
    <x v="2"/>
    <x v="0"/>
  </r>
  <r>
    <n v="10"/>
    <n v="1"/>
    <x v="0"/>
    <s v=" "/>
    <s v="Individu_34"/>
    <n v="30.409308692676248"/>
    <s v="2"/>
    <s v="de 29 à 35 ans"/>
    <n v="3.9972621492128679"/>
    <x v="3"/>
    <x v="0"/>
  </r>
  <r>
    <n v="0"/>
    <n v="1"/>
    <x v="0"/>
    <s v=" "/>
    <s v="Individu_36"/>
    <n v="29.311430527036276"/>
    <s v="2"/>
    <s v="de 29 à 35 ans"/>
    <n v="5.415468856947296"/>
    <x v="2"/>
    <x v="0"/>
  </r>
  <r>
    <n v="0"/>
    <n v="1"/>
    <x v="0"/>
    <s v=" "/>
    <s v="Individu_37"/>
    <n v="27.540041067761805"/>
    <s v="1"/>
    <s v="inférieur à 28 ans"/>
    <n v="6.584531143052704"/>
    <x v="2"/>
    <x v="1"/>
  </r>
  <r>
    <n v="2"/>
    <n v="1"/>
    <x v="0"/>
    <s v=" "/>
    <s v="Individu_38"/>
    <n v="27.003422313483917"/>
    <s v="1"/>
    <s v="inférieur à 28 ans"/>
    <n v="6.584531143052704"/>
    <x v="2"/>
    <x v="0"/>
  </r>
  <r>
    <n v="0"/>
    <n v="1"/>
    <x v="0"/>
    <s v=" "/>
    <s v="Individu_40"/>
    <n v="23.260780287474333"/>
    <s v="1"/>
    <s v="inférieur à 28 ans"/>
    <n v="3.5017111567419574"/>
    <x v="3"/>
    <x v="1"/>
  </r>
  <r>
    <n v="2"/>
    <n v="1"/>
    <x v="0"/>
    <s v=" "/>
    <s v="Individu_41"/>
    <n v="27.1813826146475"/>
    <s v="1"/>
    <s v="inférieur à 28 ans"/>
    <n v="8.8350444900752905"/>
    <x v="2"/>
    <x v="0"/>
  </r>
  <r>
    <n v="0"/>
    <n v="1"/>
    <x v="0"/>
    <s v=" "/>
    <s v="Individu_43"/>
    <n v="43.786447638603697"/>
    <s v="3"/>
    <s v="de 36 à 45 ans"/>
    <n v="20.996577686516083"/>
    <x v="0"/>
    <x v="1"/>
  </r>
  <r>
    <n v="0"/>
    <n v="0.8"/>
    <x v="0"/>
    <s v=" "/>
    <s v="Individu_44"/>
    <n v="40.676249144421632"/>
    <s v="3"/>
    <s v="de 36 à 45 ans"/>
    <n v="5.6673511293634498"/>
    <x v="2"/>
    <x v="0"/>
  </r>
  <r>
    <n v="0"/>
    <n v="1"/>
    <x v="0"/>
    <s v=" "/>
    <s v="Individu_45"/>
    <n v="38.324435318275157"/>
    <s v="3"/>
    <s v="de 36 à 45 ans"/>
    <n v="3.0828199863107462"/>
    <x v="3"/>
    <x v="0"/>
  </r>
  <r>
    <n v="26"/>
    <n v="1"/>
    <x v="0"/>
    <s v=" "/>
    <s v="Individu_48"/>
    <n v="22.965092402464066"/>
    <s v="1"/>
    <s v="inférieur à 28 ans"/>
    <n v="2.5845311430527036"/>
    <x v="3"/>
    <x v="0"/>
  </r>
  <r>
    <n v="0"/>
    <n v="1"/>
    <x v="0"/>
    <s v=" "/>
    <s v="Individu_49"/>
    <n v="31.707049965776864"/>
    <s v="2"/>
    <s v="de 29 à 35 ans"/>
    <n v="7.3319644079397674"/>
    <x v="2"/>
    <x v="0"/>
  </r>
  <r>
    <n v="1"/>
    <n v="1"/>
    <x v="0"/>
    <s v=" "/>
    <s v="Individu_50"/>
    <n v="27.381245722108144"/>
    <s v="1"/>
    <s v="inférieur à 28 ans"/>
    <n v="6.584531143052704"/>
    <x v="2"/>
    <x v="1"/>
  </r>
  <r>
    <n v="0"/>
    <n v="1"/>
    <x v="0"/>
    <s v=" "/>
    <s v="Individu_51"/>
    <n v="37.180013689253933"/>
    <s v="3"/>
    <s v="de 36 à 45 ans"/>
    <n v="13.415468856947296"/>
    <x v="2"/>
    <x v="0"/>
  </r>
  <r>
    <n v="1"/>
    <n v="1"/>
    <x v="0"/>
    <s v=" "/>
    <s v="Individu_53"/>
    <n v="49.722108145106091"/>
    <s v="4"/>
    <s v="de 46 à 55 ans"/>
    <n v="25.66735112936345"/>
    <x v="4"/>
    <x v="1"/>
  </r>
  <r>
    <n v="1"/>
    <n v="1"/>
    <x v="0"/>
    <s v=" "/>
    <s v="Individu_54"/>
    <n v="29.527720739219713"/>
    <s v="2"/>
    <s v="de 29 à 35 ans"/>
    <n v="4.5831622176591376"/>
    <x v="3"/>
    <x v="0"/>
  </r>
  <r>
    <n v="0"/>
    <n v="1"/>
    <x v="0"/>
    <s v=" "/>
    <s v="Individu_55"/>
    <n v="43.471594798083501"/>
    <s v="3"/>
    <s v="de 36 à 45 ans"/>
    <n v="9.5824777549623548"/>
    <x v="2"/>
    <x v="1"/>
  </r>
  <r>
    <n v="110"/>
    <n v="1"/>
    <x v="0"/>
    <s v=" "/>
    <s v="Individu_56"/>
    <n v="61.037645448323069"/>
    <s v="5"/>
    <s v="Supérieur à 55"/>
    <n v="42.836413415468854"/>
    <x v="4"/>
    <x v="1"/>
  </r>
  <r>
    <n v="0"/>
    <n v="1"/>
    <x v="0"/>
    <s v=" "/>
    <s v="Individu_57"/>
    <n v="26.704996577686515"/>
    <s v="1"/>
    <s v="inférieur à 28 ans"/>
    <n v="6.584531143052704"/>
    <x v="2"/>
    <x v="1"/>
  </r>
  <r>
    <n v="0"/>
    <n v="1"/>
    <x v="0"/>
    <s v=" "/>
    <s v="Individu_61"/>
    <n v="28.462696783025326"/>
    <s v="2"/>
    <s v="de 29 à 35 ans"/>
    <n v="7.0828199863107457"/>
    <x v="2"/>
    <x v="0"/>
  </r>
  <r>
    <n v="1"/>
    <n v="1"/>
    <x v="0"/>
    <s v=" "/>
    <s v="Individu_62"/>
    <n v="23.466119096509239"/>
    <s v="1"/>
    <s v="inférieur à 28 ans"/>
    <n v="3.5017111567419574"/>
    <x v="3"/>
    <x v="1"/>
  </r>
  <r>
    <n v="0"/>
    <n v="0.8"/>
    <x v="0"/>
    <s v=" "/>
    <s v="Individu_63"/>
    <n v="38.869267624914443"/>
    <s v="3"/>
    <s v="de 36 à 45 ans"/>
    <n v="15.082819986310746"/>
    <x v="0"/>
    <x v="0"/>
  </r>
  <r>
    <n v="12"/>
    <n v="1"/>
    <x v="0"/>
    <s v=" "/>
    <s v="Individu_64"/>
    <n v="48.106776180698155"/>
    <s v="4"/>
    <s v="de 46 à 55 ans"/>
    <n v="19.997262149212869"/>
    <x v="0"/>
    <x v="0"/>
  </r>
  <r>
    <n v="3"/>
    <n v="1"/>
    <x v="0"/>
    <s v=" "/>
    <s v="Individu_65"/>
    <n v="30.099931553730322"/>
    <s v="2"/>
    <s v="de 29 à 35 ans"/>
    <n v="2.9979466119096507"/>
    <x v="3"/>
    <x v="1"/>
  </r>
  <r>
    <n v="0"/>
    <n v="1"/>
    <x v="0"/>
    <s v=" "/>
    <s v="Individu_66"/>
    <n v="56.418891170431209"/>
    <s v="5"/>
    <s v="Supérieur à 55"/>
    <n v="32.501026694045173"/>
    <x v="4"/>
    <x v="1"/>
  </r>
  <r>
    <n v="26"/>
    <n v="0.6"/>
    <x v="0"/>
    <s v=" "/>
    <s v="Individu_67"/>
    <n v="40.331279945242983"/>
    <s v="3"/>
    <s v="de 36 à 45 ans"/>
    <n v="3.4168377823408624"/>
    <x v="3"/>
    <x v="0"/>
  </r>
  <r>
    <n v="0"/>
    <n v="1"/>
    <x v="0"/>
    <s v=" "/>
    <s v="Individu_68"/>
    <n v="42.433949349760439"/>
    <s v="3"/>
    <s v="de 36 à 45 ans"/>
    <n v="11.501711156741958"/>
    <x v="2"/>
    <x v="1"/>
  </r>
  <r>
    <n v="3"/>
    <n v="0.8"/>
    <x v="0"/>
    <s v=" "/>
    <s v="Individu_69"/>
    <n v="54.548939082819984"/>
    <s v="4"/>
    <s v="de 46 à 55 ans"/>
    <n v="27.082819986310746"/>
    <x v="4"/>
    <x v="0"/>
  </r>
  <r>
    <n v="0"/>
    <n v="1"/>
    <x v="0"/>
    <s v=" "/>
    <s v="Individu_70"/>
    <n v="25.355236139630389"/>
    <s v="1"/>
    <s v="inférieur à 28 ans"/>
    <n v="0.33127994524298426"/>
    <x v="3"/>
    <x v="0"/>
  </r>
  <r>
    <n v="1"/>
    <n v="1"/>
    <x v="0"/>
    <s v=" "/>
    <s v="Individu_71"/>
    <n v="55.969883641341546"/>
    <s v="5"/>
    <s v="Supérieur à 55"/>
    <n v="31.16495550992471"/>
    <x v="4"/>
    <x v="0"/>
  </r>
  <r>
    <n v="0"/>
    <n v="1"/>
    <x v="0"/>
    <s v=" "/>
    <s v="Individu_72"/>
    <n v="35.600273785078713"/>
    <s v="3"/>
    <s v="de 36 à 45 ans"/>
    <n v="8.1642710472279258"/>
    <x v="2"/>
    <x v="1"/>
  </r>
  <r>
    <n v="0"/>
    <n v="1"/>
    <x v="0"/>
    <s v=" "/>
    <s v="Individu_73"/>
    <n v="33.949349760438054"/>
    <s v="2"/>
    <s v="de 29 à 35 ans"/>
    <n v="7.8357289527720742"/>
    <x v="2"/>
    <x v="0"/>
  </r>
  <r>
    <n v="0"/>
    <n v="1"/>
    <x v="0"/>
    <s v=" "/>
    <s v="Individu_74"/>
    <n v="56.073921971252567"/>
    <s v="5"/>
    <s v="Supérieur à 55"/>
    <n v="38.913073237508556"/>
    <x v="4"/>
    <x v="1"/>
  </r>
  <r>
    <n v="0"/>
    <n v="1"/>
    <x v="0"/>
    <s v=" "/>
    <s v="Individu_75"/>
    <n v="43.058179329226554"/>
    <s v="3"/>
    <s v="de 36 à 45 ans"/>
    <n v="19.16495550992471"/>
    <x v="0"/>
    <x v="1"/>
  </r>
  <r>
    <n v="4"/>
    <n v="0.7"/>
    <x v="0"/>
    <s v=" "/>
    <s v="Individu_76"/>
    <n v="35.969883641341546"/>
    <s v="3"/>
    <s v="de 36 à 45 ans"/>
    <n v="16.249144421629023"/>
    <x v="0"/>
    <x v="1"/>
  </r>
  <r>
    <n v="0"/>
    <n v="1"/>
    <x v="0"/>
    <s v=" "/>
    <s v="Individu_78"/>
    <n v="40.985626283367559"/>
    <s v="3"/>
    <s v="de 36 à 45 ans"/>
    <n v="0.33127994524298426"/>
    <x v="3"/>
    <x v="0"/>
  </r>
  <r>
    <n v="0"/>
    <n v="1"/>
    <x v="0"/>
    <s v=" "/>
    <s v="Individu_79"/>
    <n v="31.055441478439427"/>
    <s v="2"/>
    <s v="de 29 à 35 ans"/>
    <n v="9.7494866529774136"/>
    <x v="2"/>
    <x v="0"/>
  </r>
  <r>
    <n v="1"/>
    <n v="1"/>
    <x v="0"/>
    <s v=" "/>
    <s v="Individu_80"/>
    <n v="29.264887063655031"/>
    <s v="2"/>
    <s v="de 29 à 35 ans"/>
    <n v="5.415468856947296"/>
    <x v="2"/>
    <x v="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d v="1981-05-22T00:00:00"/>
    <d v="2004-05-01T00:00:00"/>
    <n v="1"/>
    <n v="28175"/>
    <n v="0"/>
    <n v="1"/>
    <s v=" "/>
    <s v=" "/>
    <s v="Individu_01"/>
    <n v="40.610540725530456"/>
    <s v="3"/>
    <s v="de 36 à 45 ans"/>
    <n v="17.66735112936345"/>
    <s v="de 16 à 25 ans"/>
    <x v="0"/>
    <x v="0"/>
    <x v="0"/>
  </r>
  <r>
    <d v="1969-08-13T00:00:00"/>
    <d v="1989-08-01T00:00:00"/>
    <n v="2"/>
    <n v="21906"/>
    <n v="24"/>
    <n v="0.5"/>
    <s v=" "/>
    <s v=" "/>
    <s v="Individu_02"/>
    <n v="52.383299110198493"/>
    <s v="4"/>
    <s v="de 46 à 55 ans"/>
    <n v="32.416153319644081"/>
    <s v="de 26 à 35 ans"/>
    <x v="1"/>
    <x v="0"/>
    <x v="0"/>
  </r>
  <r>
    <d v="1978-02-08T00:00:00"/>
    <d v="2003-02-01T00:00:00"/>
    <n v="2"/>
    <n v="35152"/>
    <n v="11"/>
    <n v="1"/>
    <s v=" "/>
    <s v=" "/>
    <s v="Individu_03"/>
    <n v="43.893223819301845"/>
    <s v="3"/>
    <s v="de 36 à 45 ans"/>
    <n v="18.913073237508556"/>
    <s v="de 16 à 25 ans"/>
    <x v="1"/>
    <x v="0"/>
    <x v="0"/>
  </r>
  <r>
    <d v="1994-10-04T00:00:00"/>
    <d v="2013-03-01T00:00:00"/>
    <n v="2"/>
    <n v="28269"/>
    <n v="0"/>
    <n v="1"/>
    <s v=" "/>
    <s v=" "/>
    <s v="Individu_05"/>
    <n v="27.241615331964407"/>
    <s v="1"/>
    <s v="inférieur à 28 ans"/>
    <n v="8.8350444900752905"/>
    <s v="de 5 à 15 ans"/>
    <x v="0"/>
    <x v="0"/>
    <x v="0"/>
  </r>
  <r>
    <d v="1973-11-06T00:00:00"/>
    <d v="2002-01-01T00:00:00"/>
    <n v="3"/>
    <n v="49929"/>
    <n v="2"/>
    <n v="1"/>
    <s v=" "/>
    <s v=" "/>
    <s v="Individu_06"/>
    <n v="48.150581793292268"/>
    <s v="4"/>
    <s v="de 46 à 55 ans"/>
    <n v="19.997262149212869"/>
    <s v="de 16 à 25 ans"/>
    <x v="0"/>
    <x v="1"/>
    <x v="0"/>
  </r>
  <r>
    <d v="1992-03-16T00:00:00"/>
    <d v="2017-06-01T00:00:00"/>
    <n v="2"/>
    <n v="20234"/>
    <n v="1"/>
    <n v="0.6"/>
    <s v=" "/>
    <s v=" "/>
    <s v="Individu_07"/>
    <n v="29.793292265571527"/>
    <s v="2"/>
    <s v="de 29 à 35 ans"/>
    <n v="4.5831622176591376"/>
    <s v="inférieur à 5 ans"/>
    <x v="0"/>
    <x v="0"/>
    <x v="0"/>
  </r>
  <r>
    <d v="1996-07-29T00:00:00"/>
    <d v="2019-08-01T00:00:00"/>
    <n v="2"/>
    <n v="31481"/>
    <n v="0"/>
    <n v="1"/>
    <s v=" "/>
    <s v=" "/>
    <s v="Individu_09"/>
    <n v="25.423682409308693"/>
    <s v="1"/>
    <s v="inférieur à 28 ans"/>
    <n v="2.4175222450376452"/>
    <s v="inférieur à 5 ans"/>
    <x v="1"/>
    <x v="0"/>
    <x v="0"/>
  </r>
  <r>
    <d v="1985-12-02T00:00:00"/>
    <d v="2013-11-01T00:00:00"/>
    <n v="1"/>
    <n v="26961"/>
    <n v="45"/>
    <n v="1"/>
    <s v=" "/>
    <s v=" "/>
    <s v="Individu_10"/>
    <n v="36.079397672826829"/>
    <s v="3"/>
    <s v="de 36 à 45 ans"/>
    <n v="8.1642710472279258"/>
    <s v="de 5 à 15 ans"/>
    <x v="1"/>
    <x v="0"/>
    <x v="0"/>
  </r>
  <r>
    <d v="1986-11-10T00:00:00"/>
    <d v="2005-11-01T00:00:00"/>
    <n v="1"/>
    <n v="26059"/>
    <n v="0"/>
    <n v="1"/>
    <s v=" "/>
    <s v=" "/>
    <s v="Individu_11"/>
    <n v="35.140314852840518"/>
    <s v="3"/>
    <s v="de 36 à 45 ans"/>
    <n v="16.164271047227928"/>
    <s v="de 16 à 25 ans"/>
    <x v="1"/>
    <x v="0"/>
    <x v="0"/>
  </r>
  <r>
    <d v="1979-02-24T00:00:00"/>
    <d v="2010-07-01T00:00:00"/>
    <n v="2"/>
    <n v="16844"/>
    <n v="0"/>
    <n v="0.5"/>
    <s v=" "/>
    <s v=" "/>
    <s v="Individu_12"/>
    <n v="42.850102669404521"/>
    <s v="3"/>
    <s v="de 36 à 45 ans"/>
    <n v="11.501711156741958"/>
    <s v="de 5 à 15 ans"/>
    <x v="1"/>
    <x v="0"/>
    <x v="0"/>
  </r>
  <r>
    <d v="1993-06-17T00:00:00"/>
    <d v="2014-12-01T00:00:00"/>
    <n v="2"/>
    <n v="28882"/>
    <n v="0"/>
    <n v="1"/>
    <s v=" "/>
    <s v=" "/>
    <s v="Individu_13"/>
    <n v="28.539356605065024"/>
    <s v="2"/>
    <s v="de 29 à 35 ans"/>
    <n v="7.0828199863107457"/>
    <s v="de 5 à 15 ans"/>
    <x v="0"/>
    <x v="0"/>
    <x v="0"/>
  </r>
  <r>
    <d v="1965-04-02T00:00:00"/>
    <d v="1989-07-01T00:00:00"/>
    <n v="3"/>
    <n v="55313"/>
    <n v="3"/>
    <n v="1"/>
    <s v=" "/>
    <s v=" "/>
    <s v="Individu_15"/>
    <n v="56.747433264887064"/>
    <s v="5"/>
    <s v="Supérieur à 55"/>
    <n v="32.501026694045173"/>
    <s v="Supérieur à 36"/>
    <x v="0"/>
    <x v="1"/>
    <x v="0"/>
  </r>
  <r>
    <d v="1965-09-01T00:00:00"/>
    <d v="1983-02-01T00:00:00"/>
    <n v="4"/>
    <n v="99367"/>
    <n v="4"/>
    <n v="1"/>
    <s v=" "/>
    <s v=" "/>
    <s v="Individu_16"/>
    <n v="56.331279945242983"/>
    <s v="5"/>
    <s v="Supérieur à 55"/>
    <n v="38.913073237508556"/>
    <s v="Supérieur à 36"/>
    <x v="0"/>
    <x v="1"/>
    <x v="0"/>
  </r>
  <r>
    <d v="1967-05-20T00:00:00"/>
    <d v="1994-12-01T00:00:00"/>
    <n v="1"/>
    <n v="27374"/>
    <n v="10"/>
    <n v="1"/>
    <s v=" "/>
    <s v=" "/>
    <s v="Individu_18"/>
    <n v="54.617385352498289"/>
    <s v="4"/>
    <s v="de 46 à 55 ans"/>
    <n v="27.082819986310746"/>
    <s v="Supérieur à 36"/>
    <x v="1"/>
    <x v="0"/>
    <x v="0"/>
  </r>
  <r>
    <d v="1969-11-29T00:00:00"/>
    <d v="1998-09-01T00:00:00"/>
    <n v="1"/>
    <n v="27482"/>
    <n v="0"/>
    <n v="1"/>
    <s v=" "/>
    <s v=" "/>
    <s v="Individu_19"/>
    <n v="52.087611225188226"/>
    <s v="4"/>
    <s v="de 46 à 55 ans"/>
    <n v="23.331964407939768"/>
    <s v="de 16 à 25 ans"/>
    <x v="1"/>
    <x v="0"/>
    <x v="0"/>
  </r>
  <r>
    <d v="1971-12-20T00:00:00"/>
    <d v="1996-05-01T00:00:00"/>
    <n v="1"/>
    <n v="27579"/>
    <n v="20"/>
    <n v="1"/>
    <s v=" "/>
    <s v=" "/>
    <s v="Individu_20"/>
    <n v="50.031485284052017"/>
    <s v="4"/>
    <s v="de 46 à 55 ans"/>
    <n v="25.66735112936345"/>
    <s v="Supérieur à 36"/>
    <x v="0"/>
    <x v="0"/>
    <x v="0"/>
  </r>
  <r>
    <d v="1977-11-30T00:00:00"/>
    <d v="2001-01-01T00:00:00"/>
    <n v="1"/>
    <n v="24385"/>
    <n v="90"/>
    <n v="0.8"/>
    <s v=" "/>
    <s v=" "/>
    <s v="Individu_21"/>
    <n v="44.084873374401099"/>
    <s v="3"/>
    <s v="de 36 à 45 ans"/>
    <n v="20.996577686516083"/>
    <s v="de 16 à 25 ans"/>
    <x v="0"/>
    <x v="0"/>
    <x v="0"/>
  </r>
  <r>
    <d v="1978-03-18T00:00:00"/>
    <d v="2012-06-01T00:00:00"/>
    <n v="1"/>
    <n v="28418"/>
    <n v="2"/>
    <n v="1"/>
    <s v=" "/>
    <s v=" "/>
    <s v="Individu_22"/>
    <n v="43.789185489390832"/>
    <s v="3"/>
    <s v="de 36 à 45 ans"/>
    <n v="9.5824777549623548"/>
    <s v="de 5 à 15 ans"/>
    <x v="1"/>
    <x v="0"/>
    <x v="0"/>
  </r>
  <r>
    <d v="1978-07-16T00:00:00"/>
    <d v="2002-11-01T00:00:00"/>
    <n v="1"/>
    <n v="28264"/>
    <n v="16"/>
    <n v="1"/>
    <s v=" "/>
    <s v=" "/>
    <s v="Individu_23"/>
    <n v="43.460643394934976"/>
    <s v="3"/>
    <s v="de 36 à 45 ans"/>
    <n v="19.16495550992471"/>
    <s v="de 16 à 25 ans"/>
    <x v="1"/>
    <x v="0"/>
    <x v="0"/>
  </r>
  <r>
    <d v="1980-11-22T00:00:00"/>
    <d v="2019-08-01T00:00:00"/>
    <n v="2"/>
    <n v="30969"/>
    <n v="0"/>
    <n v="1"/>
    <s v=" "/>
    <s v=" "/>
    <s v="Individu_24"/>
    <n v="41.106091718001366"/>
    <s v="3"/>
    <s v="de 36 à 45 ans"/>
    <n v="2.4175222450376452"/>
    <s v="inférieur à 5 ans"/>
    <x v="0"/>
    <x v="0"/>
    <x v="0"/>
  </r>
  <r>
    <d v="1981-04-20T00:00:00"/>
    <d v="2016-05-01T00:00:00"/>
    <n v="2"/>
    <n v="20523"/>
    <n v="0"/>
    <n v="0.6"/>
    <s v=" "/>
    <s v=" "/>
    <s v="Individu_25"/>
    <n v="40.698151950718689"/>
    <s v="3"/>
    <s v="de 36 à 45 ans"/>
    <n v="5.6673511293634498"/>
    <s v="de 5 à 15 ans"/>
    <x v="1"/>
    <x v="0"/>
    <x v="0"/>
  </r>
  <r>
    <d v="1983-01-28T00:00:00"/>
    <d v="2006-12-01T00:00:00"/>
    <n v="2"/>
    <n v="30759"/>
    <n v="1"/>
    <n v="1"/>
    <s v=" "/>
    <s v=" "/>
    <s v="Individu_27"/>
    <n v="38.924024640657088"/>
    <s v="3"/>
    <s v="de 36 à 45 ans"/>
    <n v="15.082819986310746"/>
    <s v="de 16 à 25 ans"/>
    <x v="0"/>
    <x v="0"/>
    <x v="0"/>
  </r>
  <r>
    <d v="1983-03-12T00:00:00"/>
    <d v="2018-12-01T00:00:00"/>
    <n v="3"/>
    <n v="54566"/>
    <n v="9"/>
    <n v="1"/>
    <s v=" "/>
    <s v=" "/>
    <s v="Individu_28"/>
    <n v="38.806297056810401"/>
    <s v="3"/>
    <s v="de 36 à 45 ans"/>
    <n v="3.0828199863107462"/>
    <s v="inférieur à 5 ans"/>
    <x v="0"/>
    <x v="1"/>
    <x v="0"/>
  </r>
  <r>
    <d v="1984-08-23T00:00:00"/>
    <d v="2008-08-01T00:00:00"/>
    <n v="3"/>
    <n v="46356"/>
    <n v="0"/>
    <n v="1"/>
    <s v=" "/>
    <s v=" "/>
    <s v="Individu_29"/>
    <n v="37.355236139630392"/>
    <s v="3"/>
    <s v="de 36 à 45 ans"/>
    <n v="13.415468856947296"/>
    <s v="de 5 à 15 ans"/>
    <x v="1"/>
    <x v="1"/>
    <x v="0"/>
  </r>
  <r>
    <d v="1987-12-06T00:00:00"/>
    <d v="2014-03-01T00:00:00"/>
    <n v="4"/>
    <n v="127272"/>
    <n v="0"/>
    <n v="1"/>
    <s v=" "/>
    <s v=" "/>
    <s v="Individu_31"/>
    <n v="34.069815195071868"/>
    <s v="2"/>
    <s v="de 29 à 35 ans"/>
    <n v="7.8357289527720742"/>
    <s v="de 5 à 15 ans"/>
    <x v="0"/>
    <x v="1"/>
    <x v="0"/>
  </r>
  <r>
    <d v="1989-11-03T00:00:00"/>
    <d v="2014-09-01T00:00:00"/>
    <n v="3"/>
    <n v="52174"/>
    <n v="1"/>
    <n v="1"/>
    <s v=" "/>
    <s v=" "/>
    <s v="Individu_32"/>
    <n v="32.158795345653665"/>
    <s v="2"/>
    <s v="de 29 à 35 ans"/>
    <n v="7.3319644079397674"/>
    <s v="de 5 à 15 ans"/>
    <x v="0"/>
    <x v="1"/>
    <x v="0"/>
  </r>
  <r>
    <d v="1990-10-12T00:00:00"/>
    <d v="2012-04-01T00:00:00"/>
    <n v="1"/>
    <n v="27082"/>
    <n v="5"/>
    <n v="1"/>
    <s v=" "/>
    <s v=" "/>
    <s v="Individu_33"/>
    <n v="31.219712525667351"/>
    <s v="2"/>
    <s v="de 29 à 35 ans"/>
    <n v="9.7494866529774136"/>
    <s v="de 5 à 15 ans"/>
    <x v="0"/>
    <x v="0"/>
    <x v="0"/>
  </r>
  <r>
    <d v="1991-08-04T00:00:00"/>
    <d v="2018-01-01T00:00:00"/>
    <n v="1"/>
    <n v="25951"/>
    <n v="10"/>
    <n v="1"/>
    <s v=" "/>
    <s v=" "/>
    <s v="Individu_34"/>
    <n v="30.409308692676248"/>
    <s v="2"/>
    <s v="de 29 à 35 ans"/>
    <n v="3.9972621492128679"/>
    <s v="inférieur à 5 ans"/>
    <x v="0"/>
    <x v="0"/>
    <x v="0"/>
  </r>
  <r>
    <d v="1992-09-08T00:00:00"/>
    <d v="2016-08-01T00:00:00"/>
    <n v="1"/>
    <n v="28732"/>
    <n v="0"/>
    <n v="1"/>
    <s v=" "/>
    <s v=" "/>
    <s v="Individu_36"/>
    <n v="29.311430527036276"/>
    <s v="2"/>
    <s v="de 29 à 35 ans"/>
    <n v="5.415468856947296"/>
    <s v="de 5 à 15 ans"/>
    <x v="0"/>
    <x v="0"/>
    <x v="0"/>
  </r>
  <r>
    <d v="1994-06-17T00:00:00"/>
    <d v="2015-06-01T00:00:00"/>
    <n v="1"/>
    <n v="27082"/>
    <n v="0"/>
    <n v="1"/>
    <s v=" "/>
    <s v=" "/>
    <s v="Individu_37"/>
    <n v="27.540041067761805"/>
    <s v="1"/>
    <s v="inférieur à 28 ans"/>
    <n v="6.584531143052704"/>
    <s v="de 5 à 15 ans"/>
    <x v="1"/>
    <x v="0"/>
    <x v="0"/>
  </r>
  <r>
    <d v="1994-12-30T00:00:00"/>
    <d v="2015-06-01T00:00:00"/>
    <n v="1"/>
    <n v="26252"/>
    <n v="2"/>
    <n v="1"/>
    <s v=" "/>
    <s v=" "/>
    <s v="Individu_38"/>
    <n v="27.003422313483917"/>
    <s v="1"/>
    <s v="inférieur à 28 ans"/>
    <n v="6.584531143052704"/>
    <s v="de 5 à 15 ans"/>
    <x v="0"/>
    <x v="0"/>
    <x v="0"/>
  </r>
  <r>
    <d v="1998-09-27T00:00:00"/>
    <d v="2018-07-01T00:00:00"/>
    <n v="1"/>
    <n v="26059"/>
    <n v="0"/>
    <n v="1"/>
    <s v=" "/>
    <s v=" "/>
    <s v="Individu_40"/>
    <n v="23.260780287474333"/>
    <s v="1"/>
    <s v="inférieur à 28 ans"/>
    <n v="3.5017111567419574"/>
    <s v="inférieur à 5 ans"/>
    <x v="1"/>
    <x v="0"/>
    <x v="0"/>
  </r>
  <r>
    <d v="1994-10-26T00:00:00"/>
    <d v="2013-03-01T00:00:00"/>
    <n v="3"/>
    <n v="50237"/>
    <n v="2"/>
    <n v="1"/>
    <s v=" "/>
    <s v=" "/>
    <s v="Individu_41"/>
    <n v="27.1813826146475"/>
    <s v="1"/>
    <s v="inférieur à 28 ans"/>
    <n v="8.8350444900752905"/>
    <s v="de 5 à 15 ans"/>
    <x v="0"/>
    <x v="1"/>
    <x v="0"/>
  </r>
  <r>
    <d v="1978-03-19T00:00:00"/>
    <d v="2001-01-01T00:00:00"/>
    <n v="4"/>
    <n v="103749"/>
    <n v="0"/>
    <n v="1"/>
    <s v=" "/>
    <s v=" "/>
    <s v="Individu_43"/>
    <n v="43.786447638603697"/>
    <s v="3"/>
    <s v="de 36 à 45 ans"/>
    <n v="20.996577686516083"/>
    <s v="de 16 à 25 ans"/>
    <x v="1"/>
    <x v="1"/>
    <x v="0"/>
  </r>
  <r>
    <d v="1981-04-28T00:00:00"/>
    <d v="2016-05-01T00:00:00"/>
    <n v="1"/>
    <n v="23826"/>
    <n v="0"/>
    <n v="0.8"/>
    <s v=" "/>
    <s v=" "/>
    <s v="Individu_44"/>
    <n v="40.676249144421632"/>
    <s v="3"/>
    <s v="de 36 à 45 ans"/>
    <n v="5.6673511293634498"/>
    <s v="de 5 à 15 ans"/>
    <x v="0"/>
    <x v="0"/>
    <x v="0"/>
  </r>
  <r>
    <d v="1983-09-04T00:00:00"/>
    <d v="2018-12-01T00:00:00"/>
    <n v="1"/>
    <n v="27903"/>
    <n v="0"/>
    <n v="1"/>
    <s v=" "/>
    <s v=" "/>
    <s v="Individu_45"/>
    <n v="38.324435318275157"/>
    <s v="3"/>
    <s v="de 36 à 45 ans"/>
    <n v="3.0828199863107462"/>
    <s v="inférieur à 5 ans"/>
    <x v="0"/>
    <x v="0"/>
    <x v="0"/>
  </r>
  <r>
    <d v="1999-01-13T00:00:00"/>
    <d v="2019-06-01T00:00:00"/>
    <n v="1"/>
    <n v="27854"/>
    <n v="26"/>
    <n v="1"/>
    <s v=" "/>
    <s v=" "/>
    <s v="Individu_48"/>
    <n v="22.965092402464066"/>
    <s v="1"/>
    <s v="inférieur à 28 ans"/>
    <n v="2.5845311430527036"/>
    <s v="inférieur à 5 ans"/>
    <x v="0"/>
    <x v="0"/>
    <x v="0"/>
  </r>
  <r>
    <d v="1990-04-17T00:00:00"/>
    <d v="2014-09-01T00:00:00"/>
    <n v="3"/>
    <n v="54312"/>
    <n v="0"/>
    <n v="1"/>
    <s v=" "/>
    <s v=" "/>
    <s v="Individu_49"/>
    <n v="31.707049965776864"/>
    <s v="2"/>
    <s v="de 29 à 35 ans"/>
    <n v="7.3319644079397674"/>
    <s v="de 5 à 15 ans"/>
    <x v="0"/>
    <x v="1"/>
    <x v="0"/>
  </r>
  <r>
    <d v="1994-08-14T00:00:00"/>
    <d v="2015-06-01T00:00:00"/>
    <n v="2"/>
    <n v="44203"/>
    <n v="1"/>
    <n v="1"/>
    <s v=" "/>
    <s v=" "/>
    <s v="Individu_50"/>
    <n v="27.381245722108144"/>
    <s v="1"/>
    <s v="inférieur à 28 ans"/>
    <n v="6.584531143052704"/>
    <s v="de 5 à 15 ans"/>
    <x v="1"/>
    <x v="0"/>
    <x v="0"/>
  </r>
  <r>
    <d v="1984-10-26T00:00:00"/>
    <d v="2008-08-01T00:00:00"/>
    <n v="1"/>
    <n v="27680"/>
    <n v="0"/>
    <n v="1"/>
    <s v=" "/>
    <s v=" "/>
    <s v="Individu_51"/>
    <n v="37.180013689253933"/>
    <s v="3"/>
    <s v="de 36 à 45 ans"/>
    <n v="13.415468856947296"/>
    <s v="de 5 à 15 ans"/>
    <x v="0"/>
    <x v="0"/>
    <x v="0"/>
  </r>
  <r>
    <d v="1972-04-11T00:00:00"/>
    <d v="1996-05-01T00:00:00"/>
    <n v="2"/>
    <n v="29245"/>
    <n v="1"/>
    <n v="1"/>
    <s v=" "/>
    <s v=" "/>
    <s v="Individu_53"/>
    <n v="49.722108145106091"/>
    <s v="4"/>
    <s v="de 46 à 55 ans"/>
    <n v="25.66735112936345"/>
    <s v="Supérieur à 36"/>
    <x v="1"/>
    <x v="0"/>
    <x v="0"/>
  </r>
  <r>
    <d v="1992-06-21T00:00:00"/>
    <d v="2017-06-01T00:00:00"/>
    <n v="1"/>
    <n v="29109"/>
    <n v="1"/>
    <n v="1"/>
    <s v=" "/>
    <s v=" "/>
    <s v="Individu_54"/>
    <n v="29.527720739219713"/>
    <s v="2"/>
    <s v="de 29 à 35 ans"/>
    <n v="4.5831622176591376"/>
    <s v="inférieur à 5 ans"/>
    <x v="0"/>
    <x v="0"/>
    <x v="0"/>
  </r>
  <r>
    <d v="1978-07-12T00:00:00"/>
    <d v="2012-06-01T00:00:00"/>
    <n v="2"/>
    <n v="33352"/>
    <n v="0"/>
    <n v="1"/>
    <s v=" "/>
    <s v=" "/>
    <s v="Individu_55"/>
    <n v="43.471594798083501"/>
    <s v="3"/>
    <s v="de 36 à 45 ans"/>
    <n v="9.5824777549623548"/>
    <s v="de 5 à 15 ans"/>
    <x v="1"/>
    <x v="0"/>
    <x v="0"/>
  </r>
  <r>
    <d v="1960-12-17T00:00:00"/>
    <d v="1979-03-01T00:00:00"/>
    <n v="1"/>
    <n v="29545"/>
    <n v="110"/>
    <n v="1"/>
    <s v=" "/>
    <s v=" "/>
    <s v="Individu_56"/>
    <n v="61.037645448323069"/>
    <s v="5"/>
    <s v="Supérieur à 55"/>
    <n v="42.836413415468854"/>
    <s v="Supérieur à 36"/>
    <x v="1"/>
    <x v="0"/>
    <x v="0"/>
  </r>
  <r>
    <d v="1995-04-18T00:00:00"/>
    <d v="2015-06-01T00:00:00"/>
    <n v="2"/>
    <n v="33734"/>
    <n v="0"/>
    <n v="1"/>
    <s v=" "/>
    <s v=" "/>
    <s v="Individu_57"/>
    <n v="26.704996577686515"/>
    <s v="1"/>
    <s v="inférieur à 28 ans"/>
    <n v="6.584531143052704"/>
    <s v="de 5 à 15 ans"/>
    <x v="1"/>
    <x v="0"/>
    <x v="0"/>
  </r>
  <r>
    <d v="1993-07-15T00:00:00"/>
    <d v="2014-12-01T00:00:00"/>
    <n v="3"/>
    <n v="53110"/>
    <n v="0"/>
    <n v="1"/>
    <s v=" "/>
    <s v=" "/>
    <s v="Individu_61"/>
    <n v="28.462696783025326"/>
    <s v="2"/>
    <s v="de 29 à 35 ans"/>
    <n v="7.0828199863107457"/>
    <s v="de 5 à 15 ans"/>
    <x v="0"/>
    <x v="1"/>
    <x v="0"/>
  </r>
  <r>
    <d v="1998-07-14T00:00:00"/>
    <d v="2018-07-01T00:00:00"/>
    <n v="3"/>
    <n v="59173"/>
    <n v="1"/>
    <n v="1"/>
    <s v=" "/>
    <s v=" "/>
    <s v="Individu_62"/>
    <n v="23.466119096509239"/>
    <s v="1"/>
    <s v="inférieur à 28 ans"/>
    <n v="3.5017111567419574"/>
    <s v="inférieur à 5 ans"/>
    <x v="1"/>
    <x v="1"/>
    <x v="0"/>
  </r>
  <r>
    <d v="1983-02-17T00:00:00"/>
    <d v="2006-12-01T00:00:00"/>
    <n v="2"/>
    <n v="27529"/>
    <n v="0"/>
    <n v="0.8"/>
    <s v=" "/>
    <s v=" "/>
    <s v="Individu_63"/>
    <n v="38.869267624914443"/>
    <s v="3"/>
    <s v="de 36 à 45 ans"/>
    <n v="15.082819986310746"/>
    <s v="de 16 à 25 ans"/>
    <x v="0"/>
    <x v="0"/>
    <x v="0"/>
  </r>
  <r>
    <d v="1973-11-22T00:00:00"/>
    <d v="2002-01-01T00:00:00"/>
    <n v="3"/>
    <n v="35644"/>
    <n v="12"/>
    <n v="1"/>
    <s v=" "/>
    <s v=" "/>
    <s v="Individu_64"/>
    <n v="48.106776180698155"/>
    <s v="4"/>
    <s v="de 46 à 55 ans"/>
    <n v="19.997262149212869"/>
    <s v="de 16 à 25 ans"/>
    <x v="0"/>
    <x v="1"/>
    <x v="0"/>
  </r>
  <r>
    <d v="1991-11-25T00:00:00"/>
    <d v="2019-01-01T00:00:00"/>
    <n v="1"/>
    <n v="28605"/>
    <n v="3"/>
    <n v="1"/>
    <s v=" "/>
    <s v=" "/>
    <s v="Individu_65"/>
    <n v="30.099931553730322"/>
    <s v="2"/>
    <s v="de 29 à 35 ans"/>
    <n v="2.9979466119096507"/>
    <s v="inférieur à 5 ans"/>
    <x v="1"/>
    <x v="0"/>
    <x v="0"/>
  </r>
  <r>
    <d v="1965-07-31T00:00:00"/>
    <d v="1989-07-01T00:00:00"/>
    <n v="3"/>
    <n v="36555"/>
    <n v="0"/>
    <n v="1"/>
    <s v=" "/>
    <s v=" "/>
    <s v="Individu_66"/>
    <n v="56.418891170431209"/>
    <s v="5"/>
    <s v="Supérieur à 55"/>
    <n v="32.501026694045173"/>
    <s v="Supérieur à 36"/>
    <x v="1"/>
    <x v="1"/>
    <x v="0"/>
  </r>
  <r>
    <d v="1981-09-01T00:00:00"/>
    <d v="2018-08-01T00:00:00"/>
    <n v="2"/>
    <n v="19864"/>
    <n v="26"/>
    <n v="0.6"/>
    <s v=" "/>
    <s v=" "/>
    <s v="Individu_67"/>
    <n v="40.331279945242983"/>
    <s v="3"/>
    <s v="de 36 à 45 ans"/>
    <n v="3.4168377823408624"/>
    <s v="inférieur à 5 ans"/>
    <x v="0"/>
    <x v="0"/>
    <x v="0"/>
  </r>
  <r>
    <d v="1979-07-26T00:00:00"/>
    <d v="2010-07-01T00:00:00"/>
    <n v="1"/>
    <n v="27914"/>
    <n v="0"/>
    <n v="1"/>
    <s v=" "/>
    <s v=" "/>
    <s v="Individu_68"/>
    <n v="42.433949349760439"/>
    <s v="3"/>
    <s v="de 36 à 45 ans"/>
    <n v="11.501711156741958"/>
    <s v="de 5 à 15 ans"/>
    <x v="1"/>
    <x v="0"/>
    <x v="0"/>
  </r>
  <r>
    <d v="1967-06-14T00:00:00"/>
    <d v="1994-12-01T00:00:00"/>
    <n v="1"/>
    <n v="29146"/>
    <n v="3"/>
    <n v="0.8"/>
    <s v=" "/>
    <s v=" "/>
    <s v="Individu_69"/>
    <n v="54.548939082819984"/>
    <s v="4"/>
    <s v="de 46 à 55 ans"/>
    <n v="27.082819986310746"/>
    <s v="Supérieur à 36"/>
    <x v="0"/>
    <x v="0"/>
    <x v="0"/>
  </r>
  <r>
    <d v="1996-08-23T00:00:00"/>
    <d v="2021-09-01T00:00:00"/>
    <n v="3"/>
    <n v="55420"/>
    <n v="0"/>
    <n v="1"/>
    <s v=" "/>
    <s v=" "/>
    <s v="Individu_70"/>
    <n v="25.355236139630389"/>
    <s v="1"/>
    <s v="inférieur à 28 ans"/>
    <n v="0.33127994524298426"/>
    <s v="inférieur à 5 ans"/>
    <x v="0"/>
    <x v="1"/>
    <x v="0"/>
  </r>
  <r>
    <d v="1966-01-11T00:00:00"/>
    <d v="1990-11-01T00:00:00"/>
    <n v="1"/>
    <n v="33306"/>
    <n v="1"/>
    <n v="1"/>
    <s v=" "/>
    <s v=" "/>
    <s v="Individu_71"/>
    <n v="55.969883641341546"/>
    <s v="5"/>
    <s v="Supérieur à 55"/>
    <n v="31.16495550992471"/>
    <s v="Supérieur à 36"/>
    <x v="0"/>
    <x v="0"/>
    <x v="0"/>
  </r>
  <r>
    <d v="1986-05-26T00:00:00"/>
    <d v="2013-11-01T00:00:00"/>
    <n v="3"/>
    <n v="52441"/>
    <n v="0"/>
    <n v="1"/>
    <s v=" "/>
    <s v=" "/>
    <s v="Individu_72"/>
    <n v="35.600273785078713"/>
    <s v="3"/>
    <s v="de 36 à 45 ans"/>
    <n v="8.1642710472279258"/>
    <s v="de 5 à 15 ans"/>
    <x v="1"/>
    <x v="1"/>
    <x v="0"/>
  </r>
  <r>
    <d v="1988-01-19T00:00:00"/>
    <d v="2014-03-01T00:00:00"/>
    <n v="4"/>
    <n v="153446"/>
    <n v="0"/>
    <n v="1"/>
    <s v=" "/>
    <s v=" "/>
    <s v="Individu_73"/>
    <n v="33.949349760438054"/>
    <s v="2"/>
    <s v="de 29 à 35 ans"/>
    <n v="7.8357289527720742"/>
    <s v="de 5 à 15 ans"/>
    <x v="0"/>
    <x v="1"/>
    <x v="0"/>
  </r>
  <r>
    <d v="1965-12-04T00:00:00"/>
    <d v="1983-02-01T00:00:00"/>
    <n v="1"/>
    <n v="32704"/>
    <n v="0"/>
    <n v="1"/>
    <s v=" "/>
    <s v=" "/>
    <s v="Individu_74"/>
    <n v="56.073921971252567"/>
    <s v="5"/>
    <s v="Supérieur à 55"/>
    <n v="38.913073237508556"/>
    <s v="Supérieur à 36"/>
    <x v="1"/>
    <x v="0"/>
    <x v="0"/>
  </r>
  <r>
    <d v="1978-12-10T00:00:00"/>
    <d v="2002-11-01T00:00:00"/>
    <n v="2"/>
    <n v="28774"/>
    <n v="0"/>
    <n v="1"/>
    <s v=" "/>
    <s v=" "/>
    <s v="Individu_75"/>
    <n v="43.058179329226554"/>
    <s v="3"/>
    <s v="de 36 à 45 ans"/>
    <n v="19.16495550992471"/>
    <s v="de 16 à 25 ans"/>
    <x v="1"/>
    <x v="0"/>
    <x v="0"/>
  </r>
  <r>
    <d v="1986-01-11T00:00:00"/>
    <d v="2005-10-01T00:00:00"/>
    <n v="2"/>
    <n v="23432"/>
    <n v="4"/>
    <n v="0.7"/>
    <s v=" "/>
    <s v=" "/>
    <s v="Individu_76"/>
    <n v="35.969883641341546"/>
    <s v="3"/>
    <s v="de 36 à 45 ans"/>
    <n v="16.249144421629023"/>
    <s v="de 16 à 25 ans"/>
    <x v="1"/>
    <x v="0"/>
    <x v="0"/>
  </r>
  <r>
    <d v="1981-01-05T00:00:00"/>
    <d v="2021-09-01T00:00:00"/>
    <n v="2"/>
    <n v="36340"/>
    <n v="0"/>
    <n v="1"/>
    <s v=" "/>
    <s v=" "/>
    <s v="Individu_78"/>
    <n v="40.985626283367559"/>
    <s v="3"/>
    <s v="de 36 à 45 ans"/>
    <n v="0.33127994524298426"/>
    <s v="inférieur à 5 ans"/>
    <x v="0"/>
    <x v="0"/>
    <x v="0"/>
  </r>
  <r>
    <d v="1990-12-11T00:00:00"/>
    <d v="2012-04-01T00:00:00"/>
    <n v="1"/>
    <n v="28309"/>
    <n v="0"/>
    <n v="1"/>
    <s v=" "/>
    <s v=" "/>
    <s v="Individu_79"/>
    <n v="31.055441478439427"/>
    <s v="2"/>
    <s v="de 29 à 35 ans"/>
    <n v="9.7494866529774136"/>
    <s v="de 5 à 15 ans"/>
    <x v="0"/>
    <x v="0"/>
    <x v="0"/>
  </r>
  <r>
    <d v="1992-09-25T00:00:00"/>
    <d v="2016-08-01T00:00:00"/>
    <n v="1"/>
    <n v="29519"/>
    <n v="1"/>
    <n v="1"/>
    <s v=" "/>
    <s v=" "/>
    <s v="Individu_80"/>
    <n v="29.264887063655031"/>
    <s v="2"/>
    <s v="de 29 à 35 ans"/>
    <n v="5.415468856947296"/>
    <s v="de 5 à 15 ans"/>
    <x v="1"/>
    <x v="0"/>
    <x v="0"/>
  </r>
  <r>
    <d v="1989-04-13T00:00:00"/>
    <d v="2021-08-01T00:00:00"/>
    <n v="1"/>
    <n v="9580"/>
    <n v="0"/>
    <n v="1"/>
    <d v="2021-03-24T00:00:00"/>
    <n v="2"/>
    <s v="Individu_04"/>
    <n v="32.717316906228611"/>
    <s v="2"/>
    <s v="de 29 à 35 ans"/>
    <n v="0.41615331964407942"/>
    <s v="inférieur à 5 ans"/>
    <x v="1"/>
    <x v="0"/>
    <x v="1"/>
  </r>
  <r>
    <d v="1962-03-14T00:00:00"/>
    <d v="1984-07-01T00:00:00"/>
    <n v="3"/>
    <n v="35087"/>
    <n v="1"/>
    <n v="1"/>
    <d v="2021-01-23T00:00:00"/>
    <n v="3"/>
    <s v="Individu_14"/>
    <n v="59.800136892539356"/>
    <s v="5"/>
    <s v="Supérieur à 55"/>
    <n v="37.500342231348391"/>
    <s v="Supérieur à 36"/>
    <x v="0"/>
    <x v="1"/>
    <x v="2"/>
  </r>
  <r>
    <d v="1985-11-18T00:00:00"/>
    <d v="2005-10-01T00:00:00"/>
    <n v="1"/>
    <n v="17995"/>
    <n v="0"/>
    <n v="1"/>
    <d v="2021-04-07T00:00:00"/>
    <n v="5"/>
    <s v="Individu_30"/>
    <n v="36.11772758384668"/>
    <s v="3"/>
    <s v="de 36 à 45 ans"/>
    <n v="16.249144421629023"/>
    <s v="de 16 à 25 ans"/>
    <x v="1"/>
    <x v="0"/>
    <x v="3"/>
  </r>
  <r>
    <d v="1989-08-07T00:00:00"/>
    <d v="2019-07-01T00:00:00"/>
    <n v="1"/>
    <n v="4375"/>
    <n v="0"/>
    <n v="1"/>
    <d v="2021-12-23T00:00:00"/>
    <n v="5"/>
    <s v="Individu_77"/>
    <n v="32.399726214921287"/>
    <s v="2"/>
    <s v="de 29 à 35 ans"/>
    <n v="2.5023956194387407"/>
    <s v="inférieur à 5 ans"/>
    <x v="0"/>
    <x v="0"/>
    <x v="3"/>
  </r>
  <r>
    <d v="1960-08-18T00:00:00"/>
    <d v="1979-03-01T00:00:00"/>
    <n v="3"/>
    <n v="20739"/>
    <n v="0"/>
    <n v="0.7"/>
    <d v="2021-10-11T00:00:00"/>
    <n v="3"/>
    <s v="Individu_08"/>
    <n v="61.368925393566052"/>
    <s v="5"/>
    <s v="Supérieur à 55"/>
    <n v="42.836413415468854"/>
    <s v="Supérieur à 36"/>
    <x v="1"/>
    <x v="1"/>
    <x v="2"/>
  </r>
  <r>
    <d v="1998-03-01T00:00:00"/>
    <d v="2018-07-01T00:00:00"/>
    <n v="1"/>
    <n v="9931"/>
    <n v="1"/>
    <n v="0.5"/>
    <d v="2021-03-10T00:00:00"/>
    <n v="2"/>
    <s v="Individu_39"/>
    <n v="23.835728952772072"/>
    <s v="1"/>
    <s v="inférieur à 28 ans"/>
    <n v="3.5017111567419574"/>
    <s v="inférieur à 5 ans"/>
    <x v="1"/>
    <x v="0"/>
    <x v="1"/>
  </r>
  <r>
    <d v="1970-03-01T00:00:00"/>
    <d v="1998-09-01T00:00:00"/>
    <n v="1"/>
    <n v="17113"/>
    <n v="12"/>
    <n v="0.6"/>
    <d v="2021-11-07T00:00:00"/>
    <n v="2"/>
    <s v="Individu_46"/>
    <n v="51.835728952772072"/>
    <s v="4"/>
    <s v="de 46 à 55 ans"/>
    <n v="23.331964407939768"/>
    <s v="de 16 à 25 ans"/>
    <x v="1"/>
    <x v="0"/>
    <x v="1"/>
  </r>
  <r>
    <d v="1992-02-18T00:00:00"/>
    <d v="2021-05-01T00:00:00"/>
    <n v="1"/>
    <n v="14024"/>
    <n v="0"/>
    <n v="1"/>
    <d v="2021-05-24T00:00:00"/>
    <n v="5"/>
    <s v="Individu_60"/>
    <n v="29.867214236824093"/>
    <s v="2"/>
    <s v="de 29 à 35 ans"/>
    <n v="0.66803559206023266"/>
    <s v="inférieur à 5 ans"/>
    <x v="0"/>
    <x v="0"/>
    <x v="3"/>
  </r>
  <r>
    <d v="1991-10-08T00:00:00"/>
    <d v="2019-04-01T00:00:00"/>
    <n v="2"/>
    <n v="7714"/>
    <n v="0"/>
    <n v="1"/>
    <d v="2021-02-12T00:00:00"/>
    <n v="2"/>
    <s v="Individu_35"/>
    <n v="30.231348391512661"/>
    <s v="2"/>
    <s v="de 29 à 35 ans"/>
    <n v="2.751540041067762"/>
    <s v="inférieur à 5 ans"/>
    <x v="0"/>
    <x v="0"/>
    <x v="1"/>
  </r>
  <r>
    <d v="1978-02-15T00:00:00"/>
    <d v="2003-02-01T00:00:00"/>
    <n v="1"/>
    <n v="17131"/>
    <n v="2"/>
    <n v="1"/>
    <d v="2021-11-25T00:00:00"/>
    <n v="1"/>
    <s v="Individu_47"/>
    <n v="43.874058863791923"/>
    <s v="3"/>
    <s v="de 36 à 45 ans"/>
    <n v="18.913073237508556"/>
    <s v="de 16 à 25 ans"/>
    <x v="0"/>
    <x v="0"/>
    <x v="4"/>
  </r>
  <r>
    <d v="1965-09-18T00:00:00"/>
    <d v="1990-11-01T00:00:00"/>
    <n v="2"/>
    <n v="20141"/>
    <n v="0"/>
    <n v="1"/>
    <d v="2021-02-21T00:00:00"/>
    <n v="1"/>
    <s v="Individu_17"/>
    <n v="56.284736481861735"/>
    <s v="5"/>
    <s v="Supérieur à 55"/>
    <n v="31.16495550992471"/>
    <s v="Supérieur à 36"/>
    <x v="1"/>
    <x v="0"/>
    <x v="4"/>
  </r>
  <r>
    <d v="1962-06-22T00:00:00"/>
    <d v="1984-07-01T00:00:00"/>
    <n v="2"/>
    <n v="17563"/>
    <n v="12"/>
    <n v="1"/>
    <d v="2021-01-31T00:00:00"/>
    <n v="2"/>
    <s v="Individu_42"/>
    <n v="59.526351813826146"/>
    <s v="5"/>
    <s v="Supérieur à 55"/>
    <n v="37.500342231348391"/>
    <s v="Supérieur à 36"/>
    <x v="0"/>
    <x v="0"/>
    <x v="1"/>
  </r>
  <r>
    <d v="1981-11-06T00:00:00"/>
    <d v="2004-05-01T00:00:00"/>
    <n v="1"/>
    <n v="12460"/>
    <n v="5"/>
    <n v="1"/>
    <d v="2021-02-10T00:00:00"/>
    <n v="5"/>
    <s v="Individu_58"/>
    <n v="40.150581793292268"/>
    <s v="3"/>
    <s v="de 36 à 45 ans"/>
    <n v="17.66735112936345"/>
    <s v="de 16 à 25 ans"/>
    <x v="1"/>
    <x v="0"/>
    <x v="3"/>
  </r>
  <r>
    <d v="1981-07-12T00:00:00"/>
    <d v="2019-07-01T00:00:00"/>
    <n v="2"/>
    <n v="14360"/>
    <n v="0"/>
    <n v="1"/>
    <d v="2021-04-25T00:00:00"/>
    <n v="5"/>
    <s v="Individu_26"/>
    <n v="40.470910335386719"/>
    <s v="3"/>
    <s v="de 36 à 45 ans"/>
    <n v="2.5023956194387407"/>
    <s v="inférieur à 5 ans"/>
    <x v="0"/>
    <x v="0"/>
    <x v="3"/>
  </r>
  <r>
    <d v="1987-01-04T00:00:00"/>
    <d v="2005-11-01T00:00:00"/>
    <n v="1"/>
    <n v="11539"/>
    <n v="7"/>
    <n v="1"/>
    <d v="2021-08-04T00:00:00"/>
    <n v="7"/>
    <s v="Individu_52"/>
    <n v="34.989733059548257"/>
    <s v="2"/>
    <s v="de 29 à 35 ans"/>
    <n v="16.164271047227928"/>
    <s v="de 16 à 25 ans"/>
    <x v="1"/>
    <x v="0"/>
    <x v="5"/>
  </r>
  <r>
    <d v="1969-08-23T00:00:00"/>
    <d v="1989-08-01T00:00:00"/>
    <n v="2"/>
    <n v="13110"/>
    <n v="90"/>
    <n v="0.5"/>
    <d v="2021-11-22T00:00:00"/>
    <n v="2"/>
    <s v="Individu_59"/>
    <n v="52.355920602327174"/>
    <s v="4"/>
    <s v="de 46 à 55 ans"/>
    <n v="32.416153319644081"/>
    <s v="Supérieur à 36"/>
    <x v="1"/>
    <x v="0"/>
    <x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n v="40.610540725530456"/>
    <x v="0"/>
  </r>
  <r>
    <x v="1"/>
    <x v="1"/>
    <n v="52.383299110198493"/>
    <x v="1"/>
  </r>
  <r>
    <x v="1"/>
    <x v="2"/>
    <n v="43.893223819301845"/>
    <x v="0"/>
  </r>
  <r>
    <x v="0"/>
    <x v="3"/>
    <n v="27.241615331964407"/>
    <x v="2"/>
  </r>
  <r>
    <x v="0"/>
    <x v="4"/>
    <n v="48.150581793292268"/>
    <x v="1"/>
  </r>
  <r>
    <x v="0"/>
    <x v="5"/>
    <n v="29.793292265571527"/>
    <x v="3"/>
  </r>
  <r>
    <x v="1"/>
    <x v="6"/>
    <n v="25.423682409308693"/>
    <x v="2"/>
  </r>
  <r>
    <x v="1"/>
    <x v="7"/>
    <n v="36.079397672826829"/>
    <x v="0"/>
  </r>
  <r>
    <x v="1"/>
    <x v="8"/>
    <n v="35.140314852840518"/>
    <x v="0"/>
  </r>
  <r>
    <x v="1"/>
    <x v="9"/>
    <n v="42.850102669404521"/>
    <x v="0"/>
  </r>
  <r>
    <x v="0"/>
    <x v="10"/>
    <n v="28.539356605065024"/>
    <x v="3"/>
  </r>
  <r>
    <x v="0"/>
    <x v="11"/>
    <n v="56.747433264887064"/>
    <x v="4"/>
  </r>
  <r>
    <x v="0"/>
    <x v="12"/>
    <n v="56.331279945242983"/>
    <x v="4"/>
  </r>
  <r>
    <x v="1"/>
    <x v="13"/>
    <n v="54.617385352498289"/>
    <x v="1"/>
  </r>
  <r>
    <x v="1"/>
    <x v="14"/>
    <n v="52.087611225188226"/>
    <x v="1"/>
  </r>
  <r>
    <x v="0"/>
    <x v="15"/>
    <n v="50.031485284052017"/>
    <x v="1"/>
  </r>
  <r>
    <x v="0"/>
    <x v="16"/>
    <n v="44.084873374401099"/>
    <x v="0"/>
  </r>
  <r>
    <x v="1"/>
    <x v="17"/>
    <n v="43.789185489390832"/>
    <x v="0"/>
  </r>
  <r>
    <x v="1"/>
    <x v="18"/>
    <n v="43.460643394934976"/>
    <x v="0"/>
  </r>
  <r>
    <x v="0"/>
    <x v="19"/>
    <n v="41.106091718001366"/>
    <x v="0"/>
  </r>
  <r>
    <x v="1"/>
    <x v="20"/>
    <n v="40.698151950718689"/>
    <x v="0"/>
  </r>
  <r>
    <x v="0"/>
    <x v="21"/>
    <n v="38.924024640657088"/>
    <x v="0"/>
  </r>
  <r>
    <x v="0"/>
    <x v="22"/>
    <n v="38.806297056810401"/>
    <x v="0"/>
  </r>
  <r>
    <x v="1"/>
    <x v="23"/>
    <n v="37.355236139630392"/>
    <x v="0"/>
  </r>
  <r>
    <x v="0"/>
    <x v="24"/>
    <n v="34.069815195071868"/>
    <x v="3"/>
  </r>
  <r>
    <x v="0"/>
    <x v="25"/>
    <n v="32.158795345653665"/>
    <x v="3"/>
  </r>
  <r>
    <x v="0"/>
    <x v="26"/>
    <n v="31.219712525667351"/>
    <x v="3"/>
  </r>
  <r>
    <x v="0"/>
    <x v="27"/>
    <n v="30.409308692676248"/>
    <x v="3"/>
  </r>
  <r>
    <x v="0"/>
    <x v="28"/>
    <n v="29.311430527036276"/>
    <x v="3"/>
  </r>
  <r>
    <x v="1"/>
    <x v="29"/>
    <n v="27.540041067761805"/>
    <x v="2"/>
  </r>
  <r>
    <x v="0"/>
    <x v="30"/>
    <n v="27.003422313483917"/>
    <x v="2"/>
  </r>
  <r>
    <x v="1"/>
    <x v="31"/>
    <n v="23.260780287474333"/>
    <x v="2"/>
  </r>
  <r>
    <x v="0"/>
    <x v="32"/>
    <n v="27.1813826146475"/>
    <x v="2"/>
  </r>
  <r>
    <x v="1"/>
    <x v="33"/>
    <n v="43.786447638603697"/>
    <x v="0"/>
  </r>
  <r>
    <x v="0"/>
    <x v="34"/>
    <n v="40.676249144421632"/>
    <x v="0"/>
  </r>
  <r>
    <x v="0"/>
    <x v="35"/>
    <n v="38.324435318275157"/>
    <x v="0"/>
  </r>
  <r>
    <x v="0"/>
    <x v="36"/>
    <n v="22.965092402464066"/>
    <x v="2"/>
  </r>
  <r>
    <x v="0"/>
    <x v="37"/>
    <n v="31.707049965776864"/>
    <x v="3"/>
  </r>
  <r>
    <x v="1"/>
    <x v="38"/>
    <n v="27.381245722108144"/>
    <x v="2"/>
  </r>
  <r>
    <x v="0"/>
    <x v="39"/>
    <n v="37.180013689253933"/>
    <x v="0"/>
  </r>
  <r>
    <x v="1"/>
    <x v="40"/>
    <n v="49.722108145106091"/>
    <x v="1"/>
  </r>
  <r>
    <x v="0"/>
    <x v="41"/>
    <n v="29.527720739219713"/>
    <x v="3"/>
  </r>
  <r>
    <x v="1"/>
    <x v="42"/>
    <n v="43.471594798083501"/>
    <x v="0"/>
  </r>
  <r>
    <x v="1"/>
    <x v="43"/>
    <n v="61.037645448323069"/>
    <x v="4"/>
  </r>
  <r>
    <x v="1"/>
    <x v="44"/>
    <n v="26.704996577686515"/>
    <x v="2"/>
  </r>
  <r>
    <x v="0"/>
    <x v="45"/>
    <n v="28.462696783025326"/>
    <x v="3"/>
  </r>
  <r>
    <x v="1"/>
    <x v="46"/>
    <n v="23.466119096509239"/>
    <x v="2"/>
  </r>
  <r>
    <x v="0"/>
    <x v="47"/>
    <n v="38.869267624914443"/>
    <x v="0"/>
  </r>
  <r>
    <x v="0"/>
    <x v="48"/>
    <n v="48.106776180698155"/>
    <x v="1"/>
  </r>
  <r>
    <x v="1"/>
    <x v="49"/>
    <n v="30.099931553730322"/>
    <x v="3"/>
  </r>
  <r>
    <x v="1"/>
    <x v="50"/>
    <n v="56.418891170431209"/>
    <x v="4"/>
  </r>
  <r>
    <x v="0"/>
    <x v="51"/>
    <n v="40.331279945242983"/>
    <x v="0"/>
  </r>
  <r>
    <x v="1"/>
    <x v="52"/>
    <n v="42.433949349760439"/>
    <x v="0"/>
  </r>
  <r>
    <x v="0"/>
    <x v="53"/>
    <n v="54.548939082819984"/>
    <x v="1"/>
  </r>
  <r>
    <x v="0"/>
    <x v="54"/>
    <n v="25.355236139630389"/>
    <x v="2"/>
  </r>
  <r>
    <x v="0"/>
    <x v="55"/>
    <n v="55.969883641341546"/>
    <x v="4"/>
  </r>
  <r>
    <x v="1"/>
    <x v="56"/>
    <n v="35.600273785078713"/>
    <x v="0"/>
  </r>
  <r>
    <x v="0"/>
    <x v="57"/>
    <n v="33.949349760438054"/>
    <x v="3"/>
  </r>
  <r>
    <x v="1"/>
    <x v="58"/>
    <n v="56.073921971252567"/>
    <x v="4"/>
  </r>
  <r>
    <x v="1"/>
    <x v="59"/>
    <n v="43.058179329226554"/>
    <x v="0"/>
  </r>
  <r>
    <x v="1"/>
    <x v="60"/>
    <n v="35.969883641341546"/>
    <x v="0"/>
  </r>
  <r>
    <x v="0"/>
    <x v="61"/>
    <n v="40.985626283367559"/>
    <x v="0"/>
  </r>
  <r>
    <x v="0"/>
    <x v="62"/>
    <n v="31.055441478439427"/>
    <x v="3"/>
  </r>
  <r>
    <x v="1"/>
    <x v="63"/>
    <n v="29.264887063655031"/>
    <x v="3"/>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d v="2004-05-01T00:00:00"/>
    <n v="17.66735112936345"/>
    <x v="0"/>
  </r>
  <r>
    <x v="1"/>
    <x v="1"/>
    <d v="1989-08-01T00:00:00"/>
    <n v="32.416153319644081"/>
    <x v="1"/>
  </r>
  <r>
    <x v="1"/>
    <x v="2"/>
    <d v="2003-02-01T00:00:00"/>
    <n v="18.913073237508556"/>
    <x v="0"/>
  </r>
  <r>
    <x v="0"/>
    <x v="3"/>
    <d v="2013-03-01T00:00:00"/>
    <n v="8.8350444900752905"/>
    <x v="2"/>
  </r>
  <r>
    <x v="0"/>
    <x v="4"/>
    <d v="2002-01-01T00:00:00"/>
    <n v="19.997262149212869"/>
    <x v="0"/>
  </r>
  <r>
    <x v="0"/>
    <x v="5"/>
    <d v="2017-06-01T00:00:00"/>
    <n v="4.5831622176591376"/>
    <x v="3"/>
  </r>
  <r>
    <x v="1"/>
    <x v="6"/>
    <d v="2019-08-01T00:00:00"/>
    <n v="2.4175222450376452"/>
    <x v="3"/>
  </r>
  <r>
    <x v="1"/>
    <x v="7"/>
    <d v="2013-11-01T00:00:00"/>
    <n v="8.1642710472279258"/>
    <x v="2"/>
  </r>
  <r>
    <x v="1"/>
    <x v="8"/>
    <d v="2005-11-01T00:00:00"/>
    <n v="16.164271047227928"/>
    <x v="0"/>
  </r>
  <r>
    <x v="1"/>
    <x v="9"/>
    <d v="2010-07-01T00:00:00"/>
    <n v="11.501711156741958"/>
    <x v="2"/>
  </r>
  <r>
    <x v="0"/>
    <x v="10"/>
    <d v="2014-12-01T00:00:00"/>
    <n v="7.0828199863107457"/>
    <x v="2"/>
  </r>
  <r>
    <x v="0"/>
    <x v="11"/>
    <d v="1989-07-01T00:00:00"/>
    <n v="32.501026694045173"/>
    <x v="1"/>
  </r>
  <r>
    <x v="0"/>
    <x v="12"/>
    <d v="1983-02-01T00:00:00"/>
    <n v="38.913073237508556"/>
    <x v="4"/>
  </r>
  <r>
    <x v="1"/>
    <x v="13"/>
    <d v="1994-12-01T00:00:00"/>
    <n v="27.082819986310746"/>
    <x v="1"/>
  </r>
  <r>
    <x v="1"/>
    <x v="14"/>
    <d v="1998-09-01T00:00:00"/>
    <n v="23.331964407939768"/>
    <x v="0"/>
  </r>
  <r>
    <x v="0"/>
    <x v="15"/>
    <d v="1996-05-01T00:00:00"/>
    <n v="25.66735112936345"/>
    <x v="1"/>
  </r>
  <r>
    <x v="0"/>
    <x v="16"/>
    <d v="2001-01-01T00:00:00"/>
    <n v="20.996577686516083"/>
    <x v="0"/>
  </r>
  <r>
    <x v="1"/>
    <x v="17"/>
    <d v="2012-06-01T00:00:00"/>
    <n v="9.5824777549623548"/>
    <x v="2"/>
  </r>
  <r>
    <x v="1"/>
    <x v="18"/>
    <d v="2002-11-01T00:00:00"/>
    <n v="19.16495550992471"/>
    <x v="0"/>
  </r>
  <r>
    <x v="0"/>
    <x v="19"/>
    <d v="2019-08-01T00:00:00"/>
    <n v="2.4175222450376452"/>
    <x v="3"/>
  </r>
  <r>
    <x v="1"/>
    <x v="20"/>
    <d v="2016-05-01T00:00:00"/>
    <n v="5.6673511293634498"/>
    <x v="2"/>
  </r>
  <r>
    <x v="0"/>
    <x v="21"/>
    <d v="2006-12-01T00:00:00"/>
    <n v="15.082819986310746"/>
    <x v="0"/>
  </r>
  <r>
    <x v="0"/>
    <x v="22"/>
    <d v="2018-12-01T00:00:00"/>
    <n v="3.0828199863107462"/>
    <x v="3"/>
  </r>
  <r>
    <x v="1"/>
    <x v="23"/>
    <d v="2008-08-01T00:00:00"/>
    <n v="13.415468856947296"/>
    <x v="2"/>
  </r>
  <r>
    <x v="0"/>
    <x v="24"/>
    <d v="2014-03-01T00:00:00"/>
    <n v="7.8357289527720742"/>
    <x v="2"/>
  </r>
  <r>
    <x v="0"/>
    <x v="25"/>
    <d v="2014-09-01T00:00:00"/>
    <n v="7.3319644079397674"/>
    <x v="2"/>
  </r>
  <r>
    <x v="0"/>
    <x v="26"/>
    <d v="2012-04-01T00:00:00"/>
    <n v="9.7494866529774136"/>
    <x v="2"/>
  </r>
  <r>
    <x v="0"/>
    <x v="27"/>
    <d v="2018-01-01T00:00:00"/>
    <n v="3.9972621492128679"/>
    <x v="3"/>
  </r>
  <r>
    <x v="0"/>
    <x v="28"/>
    <d v="2016-08-01T00:00:00"/>
    <n v="5.415468856947296"/>
    <x v="2"/>
  </r>
  <r>
    <x v="1"/>
    <x v="29"/>
    <d v="2015-06-01T00:00:00"/>
    <n v="6.584531143052704"/>
    <x v="2"/>
  </r>
  <r>
    <x v="0"/>
    <x v="30"/>
    <d v="2015-06-01T00:00:00"/>
    <n v="6.584531143052704"/>
    <x v="2"/>
  </r>
  <r>
    <x v="1"/>
    <x v="31"/>
    <d v="2018-07-01T00:00:00"/>
    <n v="3.5017111567419574"/>
    <x v="3"/>
  </r>
  <r>
    <x v="0"/>
    <x v="32"/>
    <d v="2013-03-01T00:00:00"/>
    <n v="8.8350444900752905"/>
    <x v="2"/>
  </r>
  <r>
    <x v="1"/>
    <x v="33"/>
    <d v="2001-01-01T00:00:00"/>
    <n v="20.996577686516083"/>
    <x v="0"/>
  </r>
  <r>
    <x v="0"/>
    <x v="34"/>
    <d v="2016-05-01T00:00:00"/>
    <n v="5.6673511293634498"/>
    <x v="2"/>
  </r>
  <r>
    <x v="0"/>
    <x v="35"/>
    <d v="2018-12-01T00:00:00"/>
    <n v="3.0828199863107462"/>
    <x v="3"/>
  </r>
  <r>
    <x v="0"/>
    <x v="36"/>
    <d v="2019-06-01T00:00:00"/>
    <n v="2.5845311430527036"/>
    <x v="3"/>
  </r>
  <r>
    <x v="0"/>
    <x v="37"/>
    <d v="2014-09-01T00:00:00"/>
    <n v="7.3319644079397674"/>
    <x v="2"/>
  </r>
  <r>
    <x v="1"/>
    <x v="38"/>
    <d v="2015-06-01T00:00:00"/>
    <n v="6.584531143052704"/>
    <x v="2"/>
  </r>
  <r>
    <x v="0"/>
    <x v="39"/>
    <d v="2008-08-01T00:00:00"/>
    <n v="13.415468856947296"/>
    <x v="2"/>
  </r>
  <r>
    <x v="1"/>
    <x v="40"/>
    <d v="1996-05-01T00:00:00"/>
    <n v="25.66735112936345"/>
    <x v="1"/>
  </r>
  <r>
    <x v="0"/>
    <x v="41"/>
    <d v="2017-06-01T00:00:00"/>
    <n v="4.5831622176591376"/>
    <x v="3"/>
  </r>
  <r>
    <x v="1"/>
    <x v="42"/>
    <d v="2012-06-01T00:00:00"/>
    <n v="9.5824777549623548"/>
    <x v="2"/>
  </r>
  <r>
    <x v="1"/>
    <x v="43"/>
    <d v="1979-03-01T00:00:00"/>
    <n v="42.836413415468854"/>
    <x v="4"/>
  </r>
  <r>
    <x v="1"/>
    <x v="44"/>
    <d v="2015-06-01T00:00:00"/>
    <n v="6.584531143052704"/>
    <x v="2"/>
  </r>
  <r>
    <x v="0"/>
    <x v="45"/>
    <d v="2014-12-01T00:00:00"/>
    <n v="7.0828199863107457"/>
    <x v="2"/>
  </r>
  <r>
    <x v="1"/>
    <x v="46"/>
    <d v="2018-07-01T00:00:00"/>
    <n v="3.5017111567419574"/>
    <x v="3"/>
  </r>
  <r>
    <x v="0"/>
    <x v="47"/>
    <d v="2006-12-01T00:00:00"/>
    <n v="15.082819986310746"/>
    <x v="0"/>
  </r>
  <r>
    <x v="0"/>
    <x v="48"/>
    <d v="2002-01-01T00:00:00"/>
    <n v="19.997262149212869"/>
    <x v="0"/>
  </r>
  <r>
    <x v="1"/>
    <x v="49"/>
    <d v="2019-01-01T00:00:00"/>
    <n v="2.9979466119096507"/>
    <x v="3"/>
  </r>
  <r>
    <x v="1"/>
    <x v="50"/>
    <d v="1989-07-01T00:00:00"/>
    <n v="32.501026694045173"/>
    <x v="1"/>
  </r>
  <r>
    <x v="0"/>
    <x v="51"/>
    <d v="2018-08-01T00:00:00"/>
    <n v="3.4168377823408624"/>
    <x v="3"/>
  </r>
  <r>
    <x v="1"/>
    <x v="52"/>
    <d v="2010-07-01T00:00:00"/>
    <n v="11.501711156741958"/>
    <x v="2"/>
  </r>
  <r>
    <x v="0"/>
    <x v="53"/>
    <d v="1994-12-01T00:00:00"/>
    <n v="27.082819986310746"/>
    <x v="1"/>
  </r>
  <r>
    <x v="0"/>
    <x v="54"/>
    <d v="2021-09-01T00:00:00"/>
    <n v="0.33127994524298426"/>
    <x v="3"/>
  </r>
  <r>
    <x v="0"/>
    <x v="55"/>
    <d v="1990-11-01T00:00:00"/>
    <n v="31.16495550992471"/>
    <x v="1"/>
  </r>
  <r>
    <x v="1"/>
    <x v="56"/>
    <d v="2013-11-01T00:00:00"/>
    <n v="8.1642710472279258"/>
    <x v="2"/>
  </r>
  <r>
    <x v="0"/>
    <x v="57"/>
    <d v="2014-03-01T00:00:00"/>
    <n v="7.8357289527720742"/>
    <x v="2"/>
  </r>
  <r>
    <x v="1"/>
    <x v="58"/>
    <d v="1983-02-01T00:00:00"/>
    <n v="38.913073237508556"/>
    <x v="4"/>
  </r>
  <r>
    <x v="1"/>
    <x v="59"/>
    <d v="2002-11-01T00:00:00"/>
    <n v="19.16495550992471"/>
    <x v="0"/>
  </r>
  <r>
    <x v="1"/>
    <x v="60"/>
    <d v="2005-10-01T00:00:00"/>
    <n v="16.249144421629023"/>
    <x v="0"/>
  </r>
  <r>
    <x v="0"/>
    <x v="61"/>
    <d v="2021-09-01T00:00:00"/>
    <n v="0.33127994524298426"/>
    <x v="3"/>
  </r>
  <r>
    <x v="0"/>
    <x v="62"/>
    <d v="2012-04-01T00:00:00"/>
    <n v="9.7494866529774136"/>
    <x v="2"/>
  </r>
  <r>
    <x v="1"/>
    <x v="63"/>
    <d v="2016-08-01T00:00:00"/>
    <n v="5.415468856947296"/>
    <x v="2"/>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d v="1981-05-22T00:00:00"/>
    <d v="2004-05-01T00:00:00"/>
    <n v="1"/>
    <n v="28175"/>
    <n v="0"/>
    <n v="1"/>
    <s v=" "/>
    <s v=" "/>
    <s v="Individu_01"/>
    <n v="40.610540725530456"/>
    <s v="3"/>
    <s v="de 36 à 45 ans"/>
    <n v="17.66735112936345"/>
    <s v="de 16 à 25 ans"/>
    <x v="0"/>
    <x v="0"/>
    <m/>
    <x v="0"/>
  </r>
  <r>
    <d v="1969-08-13T00:00:00"/>
    <d v="1989-08-01T00:00:00"/>
    <n v="2"/>
    <n v="21906"/>
    <n v="24"/>
    <n v="0.5"/>
    <s v=" "/>
    <s v=" "/>
    <s v="Individu_02"/>
    <n v="52.383299110198493"/>
    <s v="4"/>
    <s v="de 46 à 55 ans"/>
    <n v="32.416153319644081"/>
    <s v="de 26 à 35 ans"/>
    <x v="1"/>
    <x v="0"/>
    <m/>
    <x v="1"/>
  </r>
  <r>
    <d v="1978-02-08T00:00:00"/>
    <d v="2003-02-01T00:00:00"/>
    <n v="2"/>
    <n v="35152"/>
    <n v="11"/>
    <n v="1"/>
    <s v=" "/>
    <s v=" "/>
    <s v="Individu_03"/>
    <n v="43.893223819301845"/>
    <s v="3"/>
    <s v="de 36 à 45 ans"/>
    <n v="18.913073237508556"/>
    <s v="de 16 à 25 ans"/>
    <x v="1"/>
    <x v="0"/>
    <m/>
    <x v="2"/>
  </r>
  <r>
    <d v="1994-10-04T00:00:00"/>
    <d v="2013-03-01T00:00:00"/>
    <n v="2"/>
    <n v="28269"/>
    <n v="0"/>
    <n v="1"/>
    <s v=" "/>
    <s v=" "/>
    <s v="Individu_05"/>
    <n v="27.241615331964407"/>
    <s v="1"/>
    <s v="inférieur à 28 ans"/>
    <n v="8.8350444900752905"/>
    <s v="de 5 à 15 ans"/>
    <x v="0"/>
    <x v="0"/>
    <m/>
    <x v="0"/>
  </r>
  <r>
    <d v="1973-11-06T00:00:00"/>
    <d v="2002-01-01T00:00:00"/>
    <n v="3"/>
    <n v="49929"/>
    <n v="2"/>
    <n v="1"/>
    <s v=" "/>
    <s v=" "/>
    <s v="Individu_06"/>
    <n v="48.150581793292268"/>
    <s v="4"/>
    <s v="de 46 à 55 ans"/>
    <n v="19.997262149212869"/>
    <s v="de 16 à 25 ans"/>
    <x v="0"/>
    <x v="1"/>
    <m/>
    <x v="3"/>
  </r>
  <r>
    <d v="1992-03-16T00:00:00"/>
    <d v="2017-06-01T00:00:00"/>
    <n v="2"/>
    <n v="20234"/>
    <n v="1"/>
    <n v="0.6"/>
    <s v=" "/>
    <s v=" "/>
    <s v="Individu_07"/>
    <n v="29.793292265571527"/>
    <s v="2"/>
    <s v="de 29 à 35 ans"/>
    <n v="4.5831622176591376"/>
    <s v="inférieur à 5 ans"/>
    <x v="0"/>
    <x v="0"/>
    <m/>
    <x v="1"/>
  </r>
  <r>
    <d v="1996-07-29T00:00:00"/>
    <d v="2019-08-01T00:00:00"/>
    <n v="2"/>
    <n v="31481"/>
    <n v="0"/>
    <n v="1"/>
    <s v=" "/>
    <s v=" "/>
    <s v="Individu_09"/>
    <n v="25.423682409308693"/>
    <s v="1"/>
    <s v="inférieur à 28 ans"/>
    <n v="2.4175222450376452"/>
    <s v="inférieur à 5 ans"/>
    <x v="1"/>
    <x v="0"/>
    <m/>
    <x v="0"/>
  </r>
  <r>
    <d v="1985-12-02T00:00:00"/>
    <d v="2013-11-01T00:00:00"/>
    <n v="1"/>
    <n v="26961"/>
    <n v="45"/>
    <n v="1"/>
    <s v=" "/>
    <s v=" "/>
    <s v="Individu_10"/>
    <n v="36.079397672826829"/>
    <s v="3"/>
    <s v="de 36 à 45 ans"/>
    <n v="8.1642710472279258"/>
    <s v="de 5 à 15 ans"/>
    <x v="1"/>
    <x v="0"/>
    <m/>
    <x v="0"/>
  </r>
  <r>
    <d v="1986-11-10T00:00:00"/>
    <d v="2005-11-01T00:00:00"/>
    <n v="1"/>
    <n v="26059"/>
    <n v="0"/>
    <n v="1"/>
    <s v=" "/>
    <s v=" "/>
    <s v="Individu_11"/>
    <n v="35.140314852840518"/>
    <s v="3"/>
    <s v="de 36 à 45 ans"/>
    <n v="16.164271047227928"/>
    <s v="de 16 à 25 ans"/>
    <x v="1"/>
    <x v="0"/>
    <m/>
    <x v="0"/>
  </r>
  <r>
    <d v="1979-02-24T00:00:00"/>
    <d v="2010-07-01T00:00:00"/>
    <n v="2"/>
    <n v="16844"/>
    <n v="0"/>
    <n v="0.5"/>
    <s v=" "/>
    <s v=" "/>
    <s v="Individu_12"/>
    <n v="42.850102669404521"/>
    <s v="3"/>
    <s v="de 36 à 45 ans"/>
    <n v="11.501711156741958"/>
    <s v="de 5 à 15 ans"/>
    <x v="1"/>
    <x v="0"/>
    <m/>
    <x v="1"/>
  </r>
  <r>
    <d v="1993-06-17T00:00:00"/>
    <d v="2014-12-01T00:00:00"/>
    <n v="2"/>
    <n v="28882"/>
    <n v="0"/>
    <n v="1"/>
    <s v=" "/>
    <s v=" "/>
    <s v="Individu_13"/>
    <n v="28.539356605065024"/>
    <s v="2"/>
    <s v="de 29 à 35 ans"/>
    <n v="7.0828199863107457"/>
    <s v="de 5 à 15 ans"/>
    <x v="0"/>
    <x v="0"/>
    <m/>
    <x v="0"/>
  </r>
  <r>
    <d v="1965-04-02T00:00:00"/>
    <d v="1989-07-01T00:00:00"/>
    <n v="3"/>
    <n v="55313"/>
    <n v="3"/>
    <n v="1"/>
    <s v=" "/>
    <s v=" "/>
    <s v="Individu_15"/>
    <n v="56.747433264887064"/>
    <s v="5"/>
    <s v="Supérieur à 55"/>
    <n v="32.501026694045173"/>
    <s v="Supérieur à 36"/>
    <x v="0"/>
    <x v="1"/>
    <m/>
    <x v="3"/>
  </r>
  <r>
    <d v="1965-09-01T00:00:00"/>
    <d v="1983-02-01T00:00:00"/>
    <n v="4"/>
    <n v="99367"/>
    <n v="4"/>
    <n v="1"/>
    <s v=" "/>
    <s v=" "/>
    <s v="Individu_16"/>
    <n v="56.331279945242983"/>
    <s v="5"/>
    <s v="Supérieur à 55"/>
    <n v="38.913073237508556"/>
    <s v="Supérieur à 36"/>
    <x v="0"/>
    <x v="1"/>
    <m/>
    <x v="4"/>
  </r>
  <r>
    <d v="1967-05-20T00:00:00"/>
    <d v="1994-12-01T00:00:00"/>
    <n v="1"/>
    <n v="27374"/>
    <n v="10"/>
    <n v="1"/>
    <s v=" "/>
    <s v=" "/>
    <s v="Individu_18"/>
    <n v="54.617385352498289"/>
    <s v="4"/>
    <s v="de 46 à 55 ans"/>
    <n v="27.082819986310746"/>
    <s v="Supérieur à 36"/>
    <x v="1"/>
    <x v="0"/>
    <m/>
    <x v="0"/>
  </r>
  <r>
    <d v="1969-11-29T00:00:00"/>
    <d v="1998-09-01T00:00:00"/>
    <n v="1"/>
    <n v="27482"/>
    <n v="0"/>
    <n v="1"/>
    <s v=" "/>
    <s v=" "/>
    <s v="Individu_19"/>
    <n v="52.087611225188226"/>
    <s v="4"/>
    <s v="de 46 à 55 ans"/>
    <n v="23.331964407939768"/>
    <s v="de 16 à 25 ans"/>
    <x v="1"/>
    <x v="0"/>
    <m/>
    <x v="0"/>
  </r>
  <r>
    <d v="1971-12-20T00:00:00"/>
    <d v="1996-05-01T00:00:00"/>
    <n v="1"/>
    <n v="27579"/>
    <n v="20"/>
    <n v="1"/>
    <s v=" "/>
    <s v=" "/>
    <s v="Individu_20"/>
    <n v="50.031485284052017"/>
    <s v="4"/>
    <s v="de 46 à 55 ans"/>
    <n v="25.66735112936345"/>
    <s v="Supérieur à 36"/>
    <x v="0"/>
    <x v="0"/>
    <m/>
    <x v="0"/>
  </r>
  <r>
    <d v="1977-11-30T00:00:00"/>
    <d v="2001-01-01T00:00:00"/>
    <n v="1"/>
    <n v="24385"/>
    <n v="90"/>
    <n v="0.8"/>
    <s v=" "/>
    <s v=" "/>
    <s v="Individu_21"/>
    <n v="44.084873374401099"/>
    <s v="3"/>
    <s v="de 36 à 45 ans"/>
    <n v="20.996577686516083"/>
    <s v="de 16 à 25 ans"/>
    <x v="0"/>
    <x v="0"/>
    <m/>
    <x v="1"/>
  </r>
  <r>
    <d v="1978-03-18T00:00:00"/>
    <d v="2012-06-01T00:00:00"/>
    <n v="1"/>
    <n v="28418"/>
    <n v="2"/>
    <n v="1"/>
    <s v=" "/>
    <s v=" "/>
    <s v="Individu_22"/>
    <n v="43.789185489390832"/>
    <s v="3"/>
    <s v="de 36 à 45 ans"/>
    <n v="9.5824777549623548"/>
    <s v="de 5 à 15 ans"/>
    <x v="1"/>
    <x v="0"/>
    <m/>
    <x v="0"/>
  </r>
  <r>
    <d v="1978-07-16T00:00:00"/>
    <d v="2002-11-01T00:00:00"/>
    <n v="1"/>
    <n v="28264"/>
    <n v="16"/>
    <n v="1"/>
    <s v=" "/>
    <s v=" "/>
    <s v="Individu_23"/>
    <n v="43.460643394934976"/>
    <s v="3"/>
    <s v="de 36 à 45 ans"/>
    <n v="19.16495550992471"/>
    <s v="de 16 à 25 ans"/>
    <x v="1"/>
    <x v="0"/>
    <m/>
    <x v="0"/>
  </r>
  <r>
    <d v="1980-11-22T00:00:00"/>
    <d v="2019-08-01T00:00:00"/>
    <n v="2"/>
    <n v="30969"/>
    <n v="0"/>
    <n v="1"/>
    <s v=" "/>
    <s v=" "/>
    <s v="Individu_24"/>
    <n v="41.106091718001366"/>
    <s v="3"/>
    <s v="de 36 à 45 ans"/>
    <n v="2.4175222450376452"/>
    <s v="inférieur à 5 ans"/>
    <x v="0"/>
    <x v="0"/>
    <m/>
    <x v="0"/>
  </r>
  <r>
    <d v="1981-04-20T00:00:00"/>
    <d v="2016-05-01T00:00:00"/>
    <n v="2"/>
    <n v="20523"/>
    <n v="0"/>
    <n v="0.6"/>
    <s v=" "/>
    <s v=" "/>
    <s v="Individu_25"/>
    <n v="40.698151950718689"/>
    <s v="3"/>
    <s v="de 36 à 45 ans"/>
    <n v="5.6673511293634498"/>
    <s v="de 5 à 15 ans"/>
    <x v="1"/>
    <x v="0"/>
    <m/>
    <x v="1"/>
  </r>
  <r>
    <d v="1983-01-28T00:00:00"/>
    <d v="2006-12-01T00:00:00"/>
    <n v="2"/>
    <n v="30759"/>
    <n v="1"/>
    <n v="1"/>
    <s v=" "/>
    <s v=" "/>
    <s v="Individu_27"/>
    <n v="38.924024640657088"/>
    <s v="3"/>
    <s v="de 36 à 45 ans"/>
    <n v="15.082819986310746"/>
    <s v="de 16 à 25 ans"/>
    <x v="0"/>
    <x v="0"/>
    <m/>
    <x v="0"/>
  </r>
  <r>
    <d v="1983-03-12T00:00:00"/>
    <d v="2018-12-01T00:00:00"/>
    <n v="3"/>
    <n v="54566"/>
    <n v="9"/>
    <n v="1"/>
    <s v=" "/>
    <s v=" "/>
    <s v="Individu_28"/>
    <n v="38.806297056810401"/>
    <s v="3"/>
    <s v="de 36 à 45 ans"/>
    <n v="3.0828199863107462"/>
    <s v="inférieur à 5 ans"/>
    <x v="0"/>
    <x v="1"/>
    <m/>
    <x v="3"/>
  </r>
  <r>
    <d v="1984-08-23T00:00:00"/>
    <d v="2008-08-01T00:00:00"/>
    <n v="3"/>
    <n v="46356"/>
    <n v="0"/>
    <n v="1"/>
    <s v=" "/>
    <s v=" "/>
    <s v="Individu_29"/>
    <n v="37.355236139630392"/>
    <s v="3"/>
    <s v="de 36 à 45 ans"/>
    <n v="13.415468856947296"/>
    <s v="de 5 à 15 ans"/>
    <x v="1"/>
    <x v="1"/>
    <m/>
    <x v="3"/>
  </r>
  <r>
    <d v="1987-12-06T00:00:00"/>
    <d v="2014-03-01T00:00:00"/>
    <n v="4"/>
    <n v="127272"/>
    <n v="0"/>
    <n v="1"/>
    <s v=" "/>
    <s v=" "/>
    <s v="Individu_31"/>
    <n v="34.069815195071868"/>
    <s v="2"/>
    <s v="de 29 à 35 ans"/>
    <n v="7.8357289527720742"/>
    <s v="de 5 à 15 ans"/>
    <x v="0"/>
    <x v="1"/>
    <m/>
    <x v="4"/>
  </r>
  <r>
    <d v="1989-11-03T00:00:00"/>
    <d v="2014-09-01T00:00:00"/>
    <n v="3"/>
    <n v="52174"/>
    <n v="1"/>
    <n v="1"/>
    <s v=" "/>
    <s v=" "/>
    <s v="Individu_32"/>
    <n v="32.158795345653665"/>
    <s v="2"/>
    <s v="de 29 à 35 ans"/>
    <n v="7.3319644079397674"/>
    <s v="de 5 à 15 ans"/>
    <x v="0"/>
    <x v="1"/>
    <m/>
    <x v="3"/>
  </r>
  <r>
    <d v="1990-10-12T00:00:00"/>
    <d v="2012-04-01T00:00:00"/>
    <n v="1"/>
    <n v="27082"/>
    <n v="5"/>
    <n v="1"/>
    <s v=" "/>
    <s v=" "/>
    <s v="Individu_33"/>
    <n v="31.219712525667351"/>
    <s v="2"/>
    <s v="de 29 à 35 ans"/>
    <n v="9.7494866529774136"/>
    <s v="de 5 à 15 ans"/>
    <x v="0"/>
    <x v="0"/>
    <m/>
    <x v="0"/>
  </r>
  <r>
    <d v="1991-08-04T00:00:00"/>
    <d v="2018-01-01T00:00:00"/>
    <n v="1"/>
    <n v="25951"/>
    <n v="10"/>
    <n v="1"/>
    <s v=" "/>
    <s v=" "/>
    <s v="Individu_34"/>
    <n v="30.409308692676248"/>
    <s v="2"/>
    <s v="de 29 à 35 ans"/>
    <n v="3.9972621492128679"/>
    <s v="inférieur à 5 ans"/>
    <x v="0"/>
    <x v="0"/>
    <m/>
    <x v="0"/>
  </r>
  <r>
    <d v="1992-09-08T00:00:00"/>
    <d v="2016-08-01T00:00:00"/>
    <n v="1"/>
    <n v="28732"/>
    <n v="0"/>
    <n v="1"/>
    <s v=" "/>
    <s v=" "/>
    <s v="Individu_36"/>
    <n v="29.311430527036276"/>
    <s v="2"/>
    <s v="de 29 à 35 ans"/>
    <n v="5.415468856947296"/>
    <s v="de 5 à 15 ans"/>
    <x v="0"/>
    <x v="0"/>
    <m/>
    <x v="0"/>
  </r>
  <r>
    <d v="1994-06-17T00:00:00"/>
    <d v="2015-06-01T00:00:00"/>
    <n v="1"/>
    <n v="27082"/>
    <n v="0"/>
    <n v="1"/>
    <s v=" "/>
    <s v=" "/>
    <s v="Individu_37"/>
    <n v="27.540041067761805"/>
    <s v="1"/>
    <s v="inférieur à 28 ans"/>
    <n v="6.584531143052704"/>
    <s v="de 5 à 15 ans"/>
    <x v="1"/>
    <x v="0"/>
    <m/>
    <x v="0"/>
  </r>
  <r>
    <d v="1994-12-30T00:00:00"/>
    <d v="2015-06-01T00:00:00"/>
    <n v="1"/>
    <n v="26252"/>
    <n v="2"/>
    <n v="1"/>
    <s v=" "/>
    <s v=" "/>
    <s v="Individu_38"/>
    <n v="27.003422313483917"/>
    <s v="1"/>
    <s v="inférieur à 28 ans"/>
    <n v="6.584531143052704"/>
    <s v="de 5 à 15 ans"/>
    <x v="0"/>
    <x v="0"/>
    <m/>
    <x v="0"/>
  </r>
  <r>
    <d v="1998-09-27T00:00:00"/>
    <d v="2018-07-01T00:00:00"/>
    <n v="1"/>
    <n v="26059"/>
    <n v="0"/>
    <n v="1"/>
    <s v=" "/>
    <s v=" "/>
    <s v="Individu_40"/>
    <n v="23.260780287474333"/>
    <s v="1"/>
    <s v="inférieur à 28 ans"/>
    <n v="3.5017111567419574"/>
    <s v="inférieur à 5 ans"/>
    <x v="1"/>
    <x v="0"/>
    <m/>
    <x v="0"/>
  </r>
  <r>
    <d v="1994-10-26T00:00:00"/>
    <d v="2013-03-01T00:00:00"/>
    <n v="3"/>
    <n v="50237"/>
    <n v="2"/>
    <n v="1"/>
    <s v=" "/>
    <s v=" "/>
    <s v="Individu_41"/>
    <n v="27.1813826146475"/>
    <s v="1"/>
    <s v="inférieur à 28 ans"/>
    <n v="8.8350444900752905"/>
    <s v="de 5 à 15 ans"/>
    <x v="0"/>
    <x v="1"/>
    <m/>
    <x v="3"/>
  </r>
  <r>
    <d v="1978-03-19T00:00:00"/>
    <d v="2001-01-01T00:00:00"/>
    <n v="4"/>
    <n v="103749"/>
    <n v="0"/>
    <n v="1"/>
    <s v=" "/>
    <s v=" "/>
    <s v="Individu_43"/>
    <n v="43.786447638603697"/>
    <s v="3"/>
    <s v="de 36 à 45 ans"/>
    <n v="20.996577686516083"/>
    <s v="de 16 à 25 ans"/>
    <x v="1"/>
    <x v="1"/>
    <m/>
    <x v="4"/>
  </r>
  <r>
    <d v="1981-04-28T00:00:00"/>
    <d v="2016-05-01T00:00:00"/>
    <n v="1"/>
    <n v="23826"/>
    <n v="0"/>
    <n v="0.8"/>
    <s v=" "/>
    <s v=" "/>
    <s v="Individu_44"/>
    <n v="40.676249144421632"/>
    <s v="3"/>
    <s v="de 36 à 45 ans"/>
    <n v="5.6673511293634498"/>
    <s v="de 5 à 15 ans"/>
    <x v="0"/>
    <x v="0"/>
    <m/>
    <x v="1"/>
  </r>
  <r>
    <d v="1983-09-04T00:00:00"/>
    <d v="2018-12-01T00:00:00"/>
    <n v="1"/>
    <n v="27903"/>
    <n v="0"/>
    <n v="1"/>
    <s v=" "/>
    <s v=" "/>
    <s v="Individu_45"/>
    <n v="38.324435318275157"/>
    <s v="3"/>
    <s v="de 36 à 45 ans"/>
    <n v="3.0828199863107462"/>
    <s v="inférieur à 5 ans"/>
    <x v="0"/>
    <x v="0"/>
    <m/>
    <x v="0"/>
  </r>
  <r>
    <d v="1999-01-13T00:00:00"/>
    <d v="2019-06-01T00:00:00"/>
    <n v="1"/>
    <n v="27854"/>
    <n v="26"/>
    <n v="1"/>
    <s v=" "/>
    <s v=" "/>
    <s v="Individu_48"/>
    <n v="22.965092402464066"/>
    <s v="1"/>
    <s v="inférieur à 28 ans"/>
    <n v="2.5845311430527036"/>
    <s v="inférieur à 5 ans"/>
    <x v="0"/>
    <x v="0"/>
    <m/>
    <x v="0"/>
  </r>
  <r>
    <d v="1990-04-17T00:00:00"/>
    <d v="2014-09-01T00:00:00"/>
    <n v="3"/>
    <n v="54312"/>
    <n v="0"/>
    <n v="1"/>
    <s v=" "/>
    <s v=" "/>
    <s v="Individu_49"/>
    <n v="31.707049965776864"/>
    <s v="2"/>
    <s v="de 29 à 35 ans"/>
    <n v="7.3319644079397674"/>
    <s v="de 5 à 15 ans"/>
    <x v="0"/>
    <x v="1"/>
    <m/>
    <x v="3"/>
  </r>
  <r>
    <d v="1994-08-14T00:00:00"/>
    <d v="2015-06-01T00:00:00"/>
    <n v="2"/>
    <n v="44203"/>
    <n v="1"/>
    <n v="1"/>
    <s v=" "/>
    <s v=" "/>
    <s v="Individu_50"/>
    <n v="27.381245722108144"/>
    <s v="1"/>
    <s v="inférieur à 28 ans"/>
    <n v="6.584531143052704"/>
    <s v="de 5 à 15 ans"/>
    <x v="1"/>
    <x v="0"/>
    <m/>
    <x v="2"/>
  </r>
  <r>
    <d v="1984-10-26T00:00:00"/>
    <d v="2008-08-01T00:00:00"/>
    <n v="1"/>
    <n v="27680"/>
    <n v="0"/>
    <n v="1"/>
    <s v=" "/>
    <s v=" "/>
    <s v="Individu_51"/>
    <n v="37.180013689253933"/>
    <s v="3"/>
    <s v="de 36 à 45 ans"/>
    <n v="13.415468856947296"/>
    <s v="de 5 à 15 ans"/>
    <x v="0"/>
    <x v="0"/>
    <m/>
    <x v="0"/>
  </r>
  <r>
    <d v="1972-04-11T00:00:00"/>
    <d v="1996-05-01T00:00:00"/>
    <n v="2"/>
    <n v="29245"/>
    <n v="1"/>
    <n v="1"/>
    <s v=" "/>
    <s v=" "/>
    <s v="Individu_53"/>
    <n v="49.722108145106091"/>
    <s v="4"/>
    <s v="de 46 à 55 ans"/>
    <n v="25.66735112936345"/>
    <s v="Supérieur à 36"/>
    <x v="1"/>
    <x v="0"/>
    <m/>
    <x v="0"/>
  </r>
  <r>
    <d v="1992-06-21T00:00:00"/>
    <d v="2017-06-01T00:00:00"/>
    <n v="1"/>
    <n v="29109"/>
    <n v="1"/>
    <n v="1"/>
    <s v=" "/>
    <s v=" "/>
    <s v="Individu_54"/>
    <n v="29.527720739219713"/>
    <s v="2"/>
    <s v="de 29 à 35 ans"/>
    <n v="4.5831622176591376"/>
    <s v="inférieur à 5 ans"/>
    <x v="0"/>
    <x v="0"/>
    <m/>
    <x v="0"/>
  </r>
  <r>
    <d v="1978-07-12T00:00:00"/>
    <d v="2012-06-01T00:00:00"/>
    <n v="2"/>
    <n v="33352"/>
    <n v="0"/>
    <n v="1"/>
    <s v=" "/>
    <s v=" "/>
    <s v="Individu_55"/>
    <n v="43.471594798083501"/>
    <s v="3"/>
    <s v="de 36 à 45 ans"/>
    <n v="9.5824777549623548"/>
    <s v="de 5 à 15 ans"/>
    <x v="1"/>
    <x v="0"/>
    <m/>
    <x v="0"/>
  </r>
  <r>
    <d v="1960-12-17T00:00:00"/>
    <d v="1979-03-01T00:00:00"/>
    <n v="1"/>
    <n v="29545"/>
    <n v="110"/>
    <n v="1"/>
    <s v=" "/>
    <s v=" "/>
    <s v="Individu_56"/>
    <n v="61.037645448323069"/>
    <s v="5"/>
    <s v="Supérieur à 55"/>
    <n v="42.836413415468854"/>
    <s v="Supérieur à 36"/>
    <x v="1"/>
    <x v="0"/>
    <m/>
    <x v="0"/>
  </r>
  <r>
    <d v="1995-04-18T00:00:00"/>
    <d v="2015-06-01T00:00:00"/>
    <n v="2"/>
    <n v="33734"/>
    <n v="0"/>
    <n v="1"/>
    <s v=" "/>
    <s v=" "/>
    <s v="Individu_57"/>
    <n v="26.704996577686515"/>
    <s v="1"/>
    <s v="inférieur à 28 ans"/>
    <n v="6.584531143052704"/>
    <s v="de 5 à 15 ans"/>
    <x v="1"/>
    <x v="0"/>
    <m/>
    <x v="0"/>
  </r>
  <r>
    <d v="1993-07-15T00:00:00"/>
    <d v="2014-12-01T00:00:00"/>
    <n v="3"/>
    <n v="53110"/>
    <n v="0"/>
    <n v="1"/>
    <s v=" "/>
    <s v=" "/>
    <s v="Individu_61"/>
    <n v="28.462696783025326"/>
    <s v="2"/>
    <s v="de 29 à 35 ans"/>
    <n v="7.0828199863107457"/>
    <s v="de 5 à 15 ans"/>
    <x v="0"/>
    <x v="1"/>
    <m/>
    <x v="3"/>
  </r>
  <r>
    <d v="1998-07-14T00:00:00"/>
    <d v="2018-07-01T00:00:00"/>
    <n v="3"/>
    <n v="59173"/>
    <n v="1"/>
    <n v="1"/>
    <s v=" "/>
    <s v=" "/>
    <s v="Individu_62"/>
    <n v="23.466119096509239"/>
    <s v="1"/>
    <s v="inférieur à 28 ans"/>
    <n v="3.5017111567419574"/>
    <s v="inférieur à 5 ans"/>
    <x v="1"/>
    <x v="1"/>
    <m/>
    <x v="3"/>
  </r>
  <r>
    <d v="1983-02-17T00:00:00"/>
    <d v="2006-12-01T00:00:00"/>
    <n v="2"/>
    <n v="27529"/>
    <n v="0"/>
    <n v="0.8"/>
    <s v=" "/>
    <s v=" "/>
    <s v="Individu_63"/>
    <n v="38.869267624914443"/>
    <s v="3"/>
    <s v="de 36 à 45 ans"/>
    <n v="15.082819986310746"/>
    <s v="de 16 à 25 ans"/>
    <x v="0"/>
    <x v="0"/>
    <m/>
    <x v="0"/>
  </r>
  <r>
    <d v="1973-11-22T00:00:00"/>
    <d v="2002-01-01T00:00:00"/>
    <n v="3"/>
    <n v="35644"/>
    <n v="12"/>
    <n v="1"/>
    <s v=" "/>
    <s v=" "/>
    <s v="Individu_64"/>
    <n v="48.106776180698155"/>
    <s v="4"/>
    <s v="de 46 à 55 ans"/>
    <n v="19.997262149212869"/>
    <s v="de 16 à 25 ans"/>
    <x v="0"/>
    <x v="1"/>
    <m/>
    <x v="2"/>
  </r>
  <r>
    <d v="1991-11-25T00:00:00"/>
    <d v="2019-01-01T00:00:00"/>
    <n v="1"/>
    <n v="28605"/>
    <n v="3"/>
    <n v="1"/>
    <s v=" "/>
    <s v=" "/>
    <s v="Individu_65"/>
    <n v="30.099931553730322"/>
    <s v="2"/>
    <s v="de 29 à 35 ans"/>
    <n v="2.9979466119096507"/>
    <s v="inférieur à 5 ans"/>
    <x v="1"/>
    <x v="0"/>
    <m/>
    <x v="0"/>
  </r>
  <r>
    <d v="1965-07-31T00:00:00"/>
    <d v="1989-07-01T00:00:00"/>
    <n v="3"/>
    <n v="36555"/>
    <n v="0"/>
    <n v="1"/>
    <s v=" "/>
    <s v=" "/>
    <s v="Individu_66"/>
    <n v="56.418891170431209"/>
    <s v="5"/>
    <s v="Supérieur à 55"/>
    <n v="32.501026694045173"/>
    <s v="Supérieur à 36"/>
    <x v="1"/>
    <x v="1"/>
    <m/>
    <x v="2"/>
  </r>
  <r>
    <d v="1981-09-01T00:00:00"/>
    <d v="2018-08-01T00:00:00"/>
    <n v="2"/>
    <n v="19864"/>
    <n v="26"/>
    <n v="0.6"/>
    <s v=" "/>
    <s v=" "/>
    <s v="Individu_67"/>
    <n v="40.331279945242983"/>
    <s v="3"/>
    <s v="de 36 à 45 ans"/>
    <n v="3.4168377823408624"/>
    <s v="inférieur à 5 ans"/>
    <x v="0"/>
    <x v="0"/>
    <m/>
    <x v="1"/>
  </r>
  <r>
    <d v="1979-07-26T00:00:00"/>
    <d v="2010-07-01T00:00:00"/>
    <n v="1"/>
    <n v="27914"/>
    <n v="0"/>
    <n v="1"/>
    <s v=" "/>
    <s v=" "/>
    <s v="Individu_68"/>
    <n v="42.433949349760439"/>
    <s v="3"/>
    <s v="de 36 à 45 ans"/>
    <n v="11.501711156741958"/>
    <s v="de 5 à 15 ans"/>
    <x v="1"/>
    <x v="0"/>
    <m/>
    <x v="0"/>
  </r>
  <r>
    <d v="1967-06-14T00:00:00"/>
    <d v="1994-12-01T00:00:00"/>
    <n v="1"/>
    <n v="29146"/>
    <n v="3"/>
    <n v="0.8"/>
    <s v=" "/>
    <s v=" "/>
    <s v="Individu_69"/>
    <n v="54.548939082819984"/>
    <s v="4"/>
    <s v="de 46 à 55 ans"/>
    <n v="27.082819986310746"/>
    <s v="Supérieur à 36"/>
    <x v="0"/>
    <x v="0"/>
    <m/>
    <x v="0"/>
  </r>
  <r>
    <d v="1996-08-23T00:00:00"/>
    <d v="2021-09-01T00:00:00"/>
    <n v="3"/>
    <n v="55420"/>
    <n v="0"/>
    <n v="1"/>
    <s v=" "/>
    <s v=" "/>
    <s v="Individu_70"/>
    <n v="25.355236139630389"/>
    <s v="1"/>
    <s v="inférieur à 28 ans"/>
    <n v="0.33127994524298426"/>
    <s v="inférieur à 5 ans"/>
    <x v="0"/>
    <x v="1"/>
    <m/>
    <x v="3"/>
  </r>
  <r>
    <d v="1966-01-11T00:00:00"/>
    <d v="1990-11-01T00:00:00"/>
    <n v="1"/>
    <n v="33306"/>
    <n v="1"/>
    <n v="1"/>
    <s v=" "/>
    <s v=" "/>
    <s v="Individu_71"/>
    <n v="55.969883641341546"/>
    <s v="5"/>
    <s v="Supérieur à 55"/>
    <n v="31.16495550992471"/>
    <s v="Supérieur à 36"/>
    <x v="0"/>
    <x v="0"/>
    <m/>
    <x v="0"/>
  </r>
  <r>
    <d v="1986-05-26T00:00:00"/>
    <d v="2013-11-01T00:00:00"/>
    <n v="3"/>
    <n v="52441"/>
    <n v="0"/>
    <n v="1"/>
    <s v=" "/>
    <s v=" "/>
    <s v="Individu_72"/>
    <n v="35.600273785078713"/>
    <s v="3"/>
    <s v="de 36 à 45 ans"/>
    <n v="8.1642710472279258"/>
    <s v="de 5 à 15 ans"/>
    <x v="1"/>
    <x v="1"/>
    <m/>
    <x v="3"/>
  </r>
  <r>
    <d v="1988-01-19T00:00:00"/>
    <d v="2014-03-01T00:00:00"/>
    <n v="4"/>
    <n v="153446"/>
    <n v="0"/>
    <n v="1"/>
    <s v=" "/>
    <s v=" "/>
    <s v="Individu_73"/>
    <n v="33.949349760438054"/>
    <s v="2"/>
    <s v="de 29 à 35 ans"/>
    <n v="7.8357289527720742"/>
    <s v="de 5 à 15 ans"/>
    <x v="0"/>
    <x v="1"/>
    <m/>
    <x v="4"/>
  </r>
  <r>
    <d v="1965-12-04T00:00:00"/>
    <d v="1983-02-01T00:00:00"/>
    <n v="1"/>
    <n v="32704"/>
    <n v="0"/>
    <n v="1"/>
    <s v=" "/>
    <s v=" "/>
    <s v="Individu_74"/>
    <n v="56.073921971252567"/>
    <s v="5"/>
    <s v="Supérieur à 55"/>
    <n v="38.913073237508556"/>
    <s v="Supérieur à 36"/>
    <x v="1"/>
    <x v="0"/>
    <m/>
    <x v="0"/>
  </r>
  <r>
    <d v="1978-12-10T00:00:00"/>
    <d v="2002-11-01T00:00:00"/>
    <n v="2"/>
    <n v="28774"/>
    <n v="0"/>
    <n v="1"/>
    <s v=" "/>
    <s v=" "/>
    <s v="Individu_75"/>
    <n v="43.058179329226554"/>
    <s v="3"/>
    <s v="de 36 à 45 ans"/>
    <n v="19.16495550992471"/>
    <s v="de 16 à 25 ans"/>
    <x v="1"/>
    <x v="0"/>
    <m/>
    <x v="0"/>
  </r>
  <r>
    <d v="1986-01-11T00:00:00"/>
    <d v="2005-10-01T00:00:00"/>
    <n v="2"/>
    <n v="23432"/>
    <n v="4"/>
    <n v="0.7"/>
    <s v=" "/>
    <s v=" "/>
    <s v="Individu_76"/>
    <n v="35.969883641341546"/>
    <s v="3"/>
    <s v="de 36 à 45 ans"/>
    <n v="16.249144421629023"/>
    <s v="de 16 à 25 ans"/>
    <x v="1"/>
    <x v="0"/>
    <m/>
    <x v="1"/>
  </r>
  <r>
    <d v="1981-01-05T00:00:00"/>
    <d v="2021-09-01T00:00:00"/>
    <n v="2"/>
    <n v="36340"/>
    <n v="0"/>
    <n v="1"/>
    <s v=" "/>
    <s v=" "/>
    <s v="Individu_78"/>
    <n v="40.985626283367559"/>
    <s v="3"/>
    <s v="de 36 à 45 ans"/>
    <n v="0.33127994524298426"/>
    <s v="inférieur à 5 ans"/>
    <x v="0"/>
    <x v="0"/>
    <m/>
    <x v="2"/>
  </r>
  <r>
    <d v="1990-12-11T00:00:00"/>
    <d v="2012-04-01T00:00:00"/>
    <n v="1"/>
    <n v="28309"/>
    <n v="0"/>
    <n v="1"/>
    <s v=" "/>
    <s v=" "/>
    <s v="Individu_79"/>
    <n v="31.055441478439427"/>
    <s v="2"/>
    <s v="de 29 à 35 ans"/>
    <n v="9.7494866529774136"/>
    <s v="de 5 à 15 ans"/>
    <x v="0"/>
    <x v="0"/>
    <m/>
    <x v="0"/>
  </r>
  <r>
    <d v="1992-09-25T00:00:00"/>
    <d v="2016-08-01T00:00:00"/>
    <n v="1"/>
    <n v="29519"/>
    <n v="1"/>
    <n v="1"/>
    <s v=" "/>
    <s v=" "/>
    <s v="Individu_80"/>
    <n v="29.264887063655031"/>
    <s v="2"/>
    <s v="de 29 à 35 ans"/>
    <n v="5.415468856947296"/>
    <s v="de 5 à 15 ans"/>
    <x v="1"/>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FB361C-F1A4-1A46-9751-896784F59C33}" name="Tableau croisé dynamique25" cacheId="122"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8" rowHeaderCaption="Tranche d'ancienneté" colHeaderCaption="Sexe">
  <location ref="A158:D165" firstHeaderRow="1" firstDataRow="2" firstDataCol="1"/>
  <pivotFields count="11">
    <pivotField showAll="0"/>
    <pivotField numFmtId="9" showAll="0"/>
    <pivotField dataField="1" showAll="0">
      <items count="2">
        <item x="0"/>
        <item t="default"/>
      </items>
    </pivotField>
    <pivotField showAll="0"/>
    <pivotField showAll="0"/>
    <pivotField showAll="0"/>
    <pivotField showAll="0"/>
    <pivotField showAll="0"/>
    <pivotField showAll="0"/>
    <pivotField axis="axisRow" showAll="0">
      <items count="6">
        <item x="0"/>
        <item x="1"/>
        <item x="2"/>
        <item x="3"/>
        <item x="4"/>
        <item t="default"/>
      </items>
    </pivotField>
    <pivotField axis="axisCol" showAll="0">
      <items count="3">
        <item x="1"/>
        <item x="0"/>
        <item t="default"/>
      </items>
    </pivotField>
  </pivotFields>
  <rowFields count="1">
    <field x="9"/>
  </rowFields>
  <rowItems count="6">
    <i>
      <x/>
    </i>
    <i>
      <x v="1"/>
    </i>
    <i>
      <x v="2"/>
    </i>
    <i>
      <x v="3"/>
    </i>
    <i>
      <x v="4"/>
    </i>
    <i t="grand">
      <x/>
    </i>
  </rowItems>
  <colFields count="1">
    <field x="10"/>
  </colFields>
  <colItems count="3">
    <i>
      <x/>
    </i>
    <i>
      <x v="1"/>
    </i>
    <i t="grand">
      <x/>
    </i>
  </colItems>
  <dataFields count="1">
    <dataField name="   " fld="2" subtotal="count" baseField="0" baseItem="0"/>
  </dataFields>
  <chartFormats count="4">
    <chartFormat chart="1" format="0" series="1">
      <pivotArea type="data" outline="0" fieldPosition="0">
        <references count="2">
          <reference field="4294967294" count="1" selected="0">
            <x v="0"/>
          </reference>
          <reference field="10" count="1" selected="0">
            <x v="0"/>
          </reference>
        </references>
      </pivotArea>
    </chartFormat>
    <chartFormat chart="1" format="1" series="1">
      <pivotArea type="data" outline="0" fieldPosition="0">
        <references count="2">
          <reference field="4294967294" count="1" selected="0">
            <x v="0"/>
          </reference>
          <reference field="10" count="1" selected="0">
            <x v="1"/>
          </reference>
        </references>
      </pivotArea>
    </chartFormat>
    <chartFormat chart="3" format="0" series="1">
      <pivotArea type="data" outline="0" fieldPosition="0">
        <references count="2">
          <reference field="4294967294" count="1" selected="0">
            <x v="0"/>
          </reference>
          <reference field="10" count="1" selected="0">
            <x v="0"/>
          </reference>
        </references>
      </pivotArea>
    </chartFormat>
    <chartFormat chart="3" format="1" series="1">
      <pivotArea type="data" outline="0" fieldPosition="0">
        <references count="2">
          <reference field="4294967294" count="1" selected="0">
            <x v="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DC1CA5D-86D3-6A4A-90ED-C4210E6479F0}" name="Tableau croisé dynamique26" cacheId="118"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9" rowHeaderCaption="    ">
  <location ref="D35:E38"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  Sexe" fld="0"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A23A84D-6CFF-0841-8EB1-555C47DC3D6A}" name="Tableau croisé dynamique20" cacheId="121"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2" rowHeaderCaption="Tranche d'âge">
  <location ref="A125:B131" firstHeaderRow="1" firstDataRow="1" firstDataCol="1"/>
  <pivotFields count="8">
    <pivotField dataField="1" showAll="0">
      <items count="18">
        <item x="0"/>
        <item x="4"/>
        <item x="3"/>
        <item x="6"/>
        <item x="7"/>
        <item x="13"/>
        <item x="12"/>
        <item x="8"/>
        <item x="2"/>
        <item x="16"/>
        <item x="11"/>
        <item x="9"/>
        <item x="1"/>
        <item x="14"/>
        <item x="5"/>
        <item x="10"/>
        <item x="15"/>
        <item t="default"/>
      </items>
    </pivotField>
    <pivotField numFmtId="9" showAll="0"/>
    <pivotField showAll="0"/>
    <pivotField showAll="0"/>
    <pivotField showAll="0"/>
    <pivotField showAll="0"/>
    <pivotField showAll="0"/>
    <pivotField axis="axisRow" showAll="0">
      <items count="6">
        <item x="3"/>
        <item x="0"/>
        <item x="1"/>
        <item x="2"/>
        <item x="4"/>
        <item t="default"/>
      </items>
    </pivotField>
  </pivotFields>
  <rowFields count="1">
    <field x="7"/>
  </rowFields>
  <rowItems count="6">
    <i>
      <x/>
    </i>
    <i>
      <x v="1"/>
    </i>
    <i>
      <x v="2"/>
    </i>
    <i>
      <x v="3"/>
    </i>
    <i>
      <x v="4"/>
    </i>
    <i t="grand">
      <x/>
    </i>
  </rowItems>
  <colItems count="1">
    <i/>
  </colItems>
  <dataFields count="1">
    <dataField name="Absences" fld="0" baseField="0" baseItem="0"/>
  </dataFields>
  <chartFormats count="6">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7" count="1" selected="0">
            <x v="0"/>
          </reference>
        </references>
      </pivotArea>
    </chartFormat>
    <chartFormat chart="3" format="2">
      <pivotArea type="data" outline="0" fieldPosition="0">
        <references count="2">
          <reference field="4294967294" count="1" selected="0">
            <x v="0"/>
          </reference>
          <reference field="7" count="1" selected="0">
            <x v="1"/>
          </reference>
        </references>
      </pivotArea>
    </chartFormat>
    <chartFormat chart="3" format="3">
      <pivotArea type="data" outline="0" fieldPosition="0">
        <references count="2">
          <reference field="4294967294" count="1" selected="0">
            <x v="0"/>
          </reference>
          <reference field="7" count="1" selected="0">
            <x v="2"/>
          </reference>
        </references>
      </pivotArea>
    </chartFormat>
    <chartFormat chart="3" format="4">
      <pivotArea type="data" outline="0" fieldPosition="0">
        <references count="2">
          <reference field="4294967294" count="1" selected="0">
            <x v="0"/>
          </reference>
          <reference field="7" count="1" selected="0">
            <x v="3"/>
          </reference>
        </references>
      </pivotArea>
    </chartFormat>
    <chartFormat chart="3" format="5">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0E44B38-5A5B-9841-AE1D-596E1588E1D7}" name="Tableau croisé dynamique19" cacheId="12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5" rowHeaderCaption="Sexe" colHeaderCaption="Temps ">
  <location ref="A65:G69" firstHeaderRow="1" firstDataRow="2" firstDataCol="1"/>
  <pivotFields count="7">
    <pivotField axis="axisRow" dataField="1" showAll="0">
      <items count="3">
        <item x="1"/>
        <item x="0"/>
        <item t="default"/>
      </items>
    </pivotField>
    <pivotField numFmtId="164" showAll="0"/>
    <pivotField numFmtId="164" showAll="0">
      <items count="38">
        <item x="31"/>
        <item x="12"/>
        <item x="11"/>
        <item x="1"/>
        <item x="35"/>
        <item x="13"/>
        <item x="15"/>
        <item x="14"/>
        <item x="16"/>
        <item x="4"/>
        <item x="18"/>
        <item x="2"/>
        <item x="0"/>
        <item x="36"/>
        <item x="8"/>
        <item x="20"/>
        <item x="22"/>
        <item x="9"/>
        <item x="25"/>
        <item x="17"/>
        <item x="3"/>
        <item x="7"/>
        <item x="23"/>
        <item x="24"/>
        <item x="10"/>
        <item x="28"/>
        <item x="19"/>
        <item x="27"/>
        <item x="5"/>
        <item x="26"/>
        <item x="29"/>
        <item x="33"/>
        <item x="21"/>
        <item x="32"/>
        <item x="30"/>
        <item x="6"/>
        <item x="34"/>
        <item t="default"/>
      </items>
    </pivotField>
    <pivotField showAll="0"/>
    <pivotField numFmtId="3" showAll="0"/>
    <pivotField showAll="0"/>
    <pivotField axis="axisCol" numFmtId="9" showAll="0">
      <items count="6">
        <item x="1"/>
        <item x="2"/>
        <item x="4"/>
        <item x="3"/>
        <item x="0"/>
        <item t="default"/>
      </items>
    </pivotField>
  </pivotFields>
  <rowFields count="1">
    <field x="0"/>
  </rowFields>
  <rowItems count="3">
    <i>
      <x/>
    </i>
    <i>
      <x v="1"/>
    </i>
    <i t="grand">
      <x/>
    </i>
  </rowItems>
  <colFields count="1">
    <field x="6"/>
  </colFields>
  <colItems count="6">
    <i>
      <x/>
    </i>
    <i>
      <x v="1"/>
    </i>
    <i>
      <x v="2"/>
    </i>
    <i>
      <x v="3"/>
    </i>
    <i>
      <x v="4"/>
    </i>
    <i t="grand">
      <x/>
    </i>
  </colItems>
  <dataFields count="1">
    <dataField name="   " fld="0" subtotal="count" baseField="0" baseItem="0"/>
  </dataFields>
  <chartFormats count="5">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FC2B82D-B490-6749-B6C1-72957821A713}" name="Tableau croisé dynamique18" cacheId="119"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5" rowHeaderCaption="Statut" colHeaderCaption="Genre">
  <location ref="A93:D99" firstHeaderRow="1" firstDataRow="2" firstDataCol="1"/>
  <pivotFields count="4">
    <pivotField axis="axisCol" showAll="0">
      <items count="3">
        <item x="1"/>
        <item x="0"/>
        <item t="default"/>
      </items>
    </pivotField>
    <pivotField dataField="1" numFmtId="164" showAll="0">
      <items count="65">
        <item x="43"/>
        <item x="11"/>
        <item x="50"/>
        <item x="12"/>
        <item x="58"/>
        <item x="55"/>
        <item x="13"/>
        <item x="53"/>
        <item x="1"/>
        <item x="14"/>
        <item x="15"/>
        <item x="40"/>
        <item x="4"/>
        <item x="48"/>
        <item x="16"/>
        <item x="2"/>
        <item x="17"/>
        <item x="33"/>
        <item x="42"/>
        <item x="18"/>
        <item x="59"/>
        <item x="9"/>
        <item x="52"/>
        <item x="19"/>
        <item x="61"/>
        <item x="20"/>
        <item x="34"/>
        <item x="0"/>
        <item x="51"/>
        <item x="21"/>
        <item x="47"/>
        <item x="22"/>
        <item x="35"/>
        <item x="23"/>
        <item x="39"/>
        <item x="7"/>
        <item x="60"/>
        <item x="56"/>
        <item x="8"/>
        <item x="24"/>
        <item x="57"/>
        <item x="25"/>
        <item x="37"/>
        <item x="26"/>
        <item x="62"/>
        <item x="27"/>
        <item x="49"/>
        <item x="5"/>
        <item x="41"/>
        <item x="28"/>
        <item x="63"/>
        <item x="10"/>
        <item x="45"/>
        <item x="29"/>
        <item x="38"/>
        <item x="3"/>
        <item x="32"/>
        <item x="30"/>
        <item x="44"/>
        <item x="6"/>
        <item x="54"/>
        <item x="46"/>
        <item x="31"/>
        <item x="36"/>
        <item t="default"/>
      </items>
    </pivotField>
    <pivotField numFmtId="164" showAll="0"/>
    <pivotField axis="axisRow" showAll="0">
      <items count="5">
        <item x="0"/>
        <item x="1"/>
        <item x="2"/>
        <item x="3"/>
        <item t="default"/>
      </items>
    </pivotField>
  </pivotFields>
  <rowFields count="1">
    <field x="3"/>
  </rowFields>
  <rowItems count="5">
    <i>
      <x/>
    </i>
    <i>
      <x v="1"/>
    </i>
    <i>
      <x v="2"/>
    </i>
    <i>
      <x v="3"/>
    </i>
    <i t="grand">
      <x/>
    </i>
  </rowItems>
  <colFields count="1">
    <field x="0"/>
  </colFields>
  <colItems count="3">
    <i>
      <x/>
    </i>
    <i>
      <x v="1"/>
    </i>
    <i t="grand">
      <x/>
    </i>
  </colItems>
  <dataFields count="1">
    <dataField name="  " fld="1" subtotal="count" baseField="0" baseItem="0"/>
  </dataFields>
  <chartFormats count="2">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4A12650-C2B2-4342-87B7-09EE55A42FD0}" name="Tableau croisé dynamique29" cacheId="123"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6" rowHeaderCaption="Motif de départ" colHeaderCaption="  ">
  <location ref="A193:H202" firstHeaderRow="1" firstDataRow="3" firstDataCol="1"/>
  <pivotFields count="17">
    <pivotField dataField="1" numFmtId="164" showAll="0"/>
    <pivotField numFmtId="164" showAll="0"/>
    <pivotField showAll="0"/>
    <pivotField numFmtId="3" showAll="0"/>
    <pivotField showAll="0"/>
    <pivotField numFmtId="9" showAll="0"/>
    <pivotField showAll="0"/>
    <pivotField showAll="0"/>
    <pivotField showAll="0"/>
    <pivotField showAll="0"/>
    <pivotField showAll="0"/>
    <pivotField showAll="0"/>
    <pivotField showAll="0"/>
    <pivotField showAll="0"/>
    <pivotField axis="axisCol" showAll="0">
      <items count="3">
        <item x="1"/>
        <item x="0"/>
        <item t="default"/>
      </items>
    </pivotField>
    <pivotField axis="axisCol" showAll="0">
      <items count="3">
        <item x="1"/>
        <item x="0"/>
        <item t="default"/>
      </items>
    </pivotField>
    <pivotField axis="axisRow" showAll="0">
      <items count="7">
        <item x="5"/>
        <item x="4"/>
        <item x="1"/>
        <item x="3"/>
        <item x="2"/>
        <item x="0"/>
        <item t="default"/>
      </items>
    </pivotField>
  </pivotFields>
  <rowFields count="1">
    <field x="16"/>
  </rowFields>
  <rowItems count="7">
    <i>
      <x/>
    </i>
    <i>
      <x v="1"/>
    </i>
    <i>
      <x v="2"/>
    </i>
    <i>
      <x v="3"/>
    </i>
    <i>
      <x v="4"/>
    </i>
    <i>
      <x v="5"/>
    </i>
    <i t="grand">
      <x/>
    </i>
  </rowItems>
  <colFields count="2">
    <field x="15"/>
    <field x="14"/>
  </colFields>
  <colItems count="7">
    <i>
      <x/>
      <x/>
    </i>
    <i r="1">
      <x v="1"/>
    </i>
    <i t="default">
      <x/>
    </i>
    <i>
      <x v="1"/>
      <x/>
    </i>
    <i r="1">
      <x v="1"/>
    </i>
    <i t="default">
      <x v="1"/>
    </i>
    <i t="grand">
      <x/>
    </i>
  </colItems>
  <dataFields count="1">
    <dataField name="   " fld="0" subtotal="count" baseField="0" baseItem="0"/>
  </dataFields>
  <formats count="2">
    <format dxfId="1">
      <pivotArea dataOnly="0" labelOnly="1" fieldPosition="0">
        <references count="1">
          <reference field="15" count="1">
            <x v="0"/>
          </reference>
        </references>
      </pivotArea>
    </format>
    <format dxfId="0">
      <pivotArea dataOnly="0" labelOnly="1" fieldPosition="0">
        <references count="1">
          <reference field="15" count="1">
            <x v="0"/>
          </reference>
        </references>
      </pivotArea>
    </format>
  </formats>
  <chartFormats count="4">
    <chartFormat chart="0" format="0" series="1">
      <pivotArea type="data" outline="0" fieldPosition="0">
        <references count="3">
          <reference field="4294967294" count="1" selected="0">
            <x v="0"/>
          </reference>
          <reference field="14" count="1" selected="0">
            <x v="0"/>
          </reference>
          <reference field="15" count="1" selected="0">
            <x v="0"/>
          </reference>
        </references>
      </pivotArea>
    </chartFormat>
    <chartFormat chart="0" format="1" series="1">
      <pivotArea type="data" outline="0" fieldPosition="0">
        <references count="3">
          <reference field="4294967294" count="1" selected="0">
            <x v="0"/>
          </reference>
          <reference field="14" count="1" selected="0">
            <x v="1"/>
          </reference>
          <reference field="15" count="1" selected="0">
            <x v="0"/>
          </reference>
        </references>
      </pivotArea>
    </chartFormat>
    <chartFormat chart="0" format="2" series="1">
      <pivotArea type="data" outline="0" fieldPosition="0">
        <references count="3">
          <reference field="4294967294" count="1" selected="0">
            <x v="0"/>
          </reference>
          <reference field="14" count="1" selected="0">
            <x v="0"/>
          </reference>
          <reference field="15" count="1" selected="0">
            <x v="1"/>
          </reference>
        </references>
      </pivotArea>
    </chartFormat>
    <chartFormat chart="0" format="3" series="1">
      <pivotArea type="data" outline="0" fieldPosition="0">
        <references count="3">
          <reference field="4294967294" count="1" selected="0">
            <x v="0"/>
          </reference>
          <reference field="14" count="1" selected="0">
            <x v="1"/>
          </reference>
          <reference field="1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3DD2093-7419-0741-9103-AC5127B88E01}" name="Tableau croisé dynamique41" cacheId="126"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rowHeaderCaption="Tranche de rémunération " colHeaderCaption="Sexe et CSP">
  <location ref="A227:H235" firstHeaderRow="1" firstDataRow="3" firstDataCol="1"/>
  <pivotFields count="18">
    <pivotField dataField="1" numFmtId="164" showAll="0"/>
    <pivotField numFmtId="164" showAll="0"/>
    <pivotField showAll="0"/>
    <pivotField numFmtId="3" showAll="0"/>
    <pivotField showAll="0"/>
    <pivotField numFmtId="9" showAll="0"/>
    <pivotField showAll="0"/>
    <pivotField showAll="0"/>
    <pivotField showAll="0"/>
    <pivotField showAll="0"/>
    <pivotField showAll="0"/>
    <pivotField showAll="0"/>
    <pivotField showAll="0"/>
    <pivotField showAll="0"/>
    <pivotField axis="axisCol" showAll="0">
      <items count="3">
        <item x="1"/>
        <item x="0"/>
        <item t="default"/>
      </items>
    </pivotField>
    <pivotField axis="axisCol" showAll="0">
      <items count="3">
        <item x="1"/>
        <item x="0"/>
        <item t="default"/>
      </items>
    </pivotField>
    <pivotField showAll="0"/>
    <pivotField axis="axisRow" showAll="0">
      <items count="6">
        <item x="0"/>
        <item x="2"/>
        <item x="3"/>
        <item x="1"/>
        <item x="4"/>
        <item t="default"/>
      </items>
    </pivotField>
  </pivotFields>
  <rowFields count="1">
    <field x="17"/>
  </rowFields>
  <rowItems count="6">
    <i>
      <x/>
    </i>
    <i>
      <x v="1"/>
    </i>
    <i>
      <x v="2"/>
    </i>
    <i>
      <x v="3"/>
    </i>
    <i>
      <x v="4"/>
    </i>
    <i t="grand">
      <x/>
    </i>
  </rowItems>
  <colFields count="2">
    <field x="14"/>
    <field x="15"/>
  </colFields>
  <colItems count="7">
    <i>
      <x/>
      <x/>
    </i>
    <i r="1">
      <x v="1"/>
    </i>
    <i t="default">
      <x/>
    </i>
    <i>
      <x v="1"/>
      <x/>
    </i>
    <i r="1">
      <x v="1"/>
    </i>
    <i t="default">
      <x v="1"/>
    </i>
    <i t="grand">
      <x/>
    </i>
  </colItems>
  <dataFields count="1">
    <dataField name="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C621454-EB32-1740-9092-56268EE20BCE}" name="Tableau croisé dynamique35" cacheId="124"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rowHeaderCaption="Tranche d'âge" colHeaderCaption="Sexe">
  <location ref="J5:M12" firstHeaderRow="1" firstDataRow="2" firstDataCol="1"/>
  <pivotFields count="6">
    <pivotField axis="axisCol" showAll="0">
      <items count="3">
        <item x="1"/>
        <item x="0"/>
        <item t="default"/>
      </items>
    </pivotField>
    <pivotField dataField="1" numFmtId="164" showAll="0">
      <items count="15">
        <item x="0"/>
        <item x="1"/>
        <item x="2"/>
        <item x="3"/>
        <item x="4"/>
        <item x="5"/>
        <item x="6"/>
        <item x="7"/>
        <item x="8"/>
        <item x="9"/>
        <item x="10"/>
        <item x="11"/>
        <item x="12"/>
        <item x="13"/>
        <item t="default"/>
      </items>
    </pivotField>
    <pivotField numFmtId="2" showAll="0"/>
    <pivotField axis="axisRow" showAll="0">
      <items count="6">
        <item x="3"/>
        <item x="0"/>
        <item x="1"/>
        <item x="2"/>
        <item x="4"/>
        <item t="default"/>
      </items>
    </pivotField>
    <pivotField showAll="0">
      <items count="7">
        <item sd="0" x="0"/>
        <item sd="0" x="1"/>
        <item sd="0" x="2"/>
        <item sd="0" x="3"/>
        <item sd="0" x="4"/>
        <item sd="0" x="5"/>
        <item t="default"/>
      </items>
    </pivotField>
    <pivotField showAll="0">
      <items count="4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t="default"/>
      </items>
    </pivotField>
  </pivotFields>
  <rowFields count="1">
    <field x="3"/>
  </rowFields>
  <rowItems count="6">
    <i>
      <x/>
    </i>
    <i>
      <x v="1"/>
    </i>
    <i>
      <x v="2"/>
    </i>
    <i>
      <x v="3"/>
    </i>
    <i>
      <x v="4"/>
    </i>
    <i t="grand">
      <x/>
    </i>
  </rowItems>
  <colFields count="1">
    <field x="0"/>
  </colFields>
  <colItems count="3">
    <i>
      <x/>
    </i>
    <i>
      <x v="1"/>
    </i>
    <i t="grand">
      <x/>
    </i>
  </colItems>
  <dataFields count="1">
    <dataField nam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01E1709-DF52-DB4E-AFAA-8CC65DE25C20}" name="Tableau croisé dynamique37" cacheId="125"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rowHeaderCaption="Tranche d'ancienneté " colHeaderCaption="Sexe">
  <location ref="J5:M12" firstHeaderRow="1" firstDataRow="2" firstDataCol="1"/>
  <pivotFields count="7">
    <pivotField axis="axisCol" showAll="0">
      <items count="3">
        <item x="1"/>
        <item x="0"/>
        <item t="default"/>
      </items>
    </pivotField>
    <pivotField dataField="1" numFmtId="164" showAll="0">
      <items count="15">
        <item x="0"/>
        <item x="1"/>
        <item x="2"/>
        <item x="3"/>
        <item x="4"/>
        <item x="5"/>
        <item x="6"/>
        <item x="7"/>
        <item x="8"/>
        <item x="9"/>
        <item x="10"/>
        <item x="11"/>
        <item x="12"/>
        <item x="13"/>
        <item t="default"/>
      </items>
    </pivotField>
    <pivotField numFmtId="164" showAll="0"/>
    <pivotField numFmtId="2" showAll="0"/>
    <pivotField axis="axisRow" showAll="0">
      <items count="6">
        <item x="0"/>
        <item x="1"/>
        <item x="2"/>
        <item x="3"/>
        <item x="4"/>
        <item t="default"/>
      </items>
    </pivotField>
    <pivotField showAll="0">
      <items count="7">
        <item sd="0" x="0"/>
        <item sd="0" x="1"/>
        <item sd="0" x="2"/>
        <item sd="0" x="3"/>
        <item sd="0" x="4"/>
        <item sd="0" x="5"/>
        <item t="default"/>
      </items>
    </pivotField>
    <pivotField showAll="0">
      <items count="4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t="default"/>
      </items>
    </pivotField>
  </pivotFields>
  <rowFields count="1">
    <field x="4"/>
  </rowFields>
  <rowItems count="6">
    <i>
      <x/>
    </i>
    <i>
      <x v="1"/>
    </i>
    <i>
      <x v="2"/>
    </i>
    <i>
      <x v="3"/>
    </i>
    <i>
      <x v="4"/>
    </i>
    <i t="grand">
      <x/>
    </i>
  </rowItems>
  <colFields count="1">
    <field x="0"/>
  </colFields>
  <colItems count="3">
    <i>
      <x/>
    </i>
    <i>
      <x v="1"/>
    </i>
    <i t="grand">
      <x/>
    </i>
  </colItems>
  <dataFields count="1">
    <dataField nam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3"/>
  <sheetViews>
    <sheetView tabSelected="1" zoomScaleNormal="100" workbookViewId="0">
      <pane ySplit="4360" topLeftCell="A65" activePane="bottomLeft"/>
      <selection activeCell="B3" sqref="B3"/>
      <selection pane="bottomLeft" activeCell="G86" sqref="G86"/>
    </sheetView>
  </sheetViews>
  <sheetFormatPr baseColWidth="10" defaultRowHeight="13" x14ac:dyDescent="0.15"/>
  <cols>
    <col min="1" max="1" width="17.83203125" customWidth="1"/>
    <col min="2" max="2" width="18.1640625" bestFit="1" customWidth="1"/>
    <col min="3" max="3" width="18" style="3" customWidth="1"/>
    <col min="4" max="4" width="16.33203125" style="1" bestFit="1" customWidth="1"/>
    <col min="5" max="5" width="16.33203125" style="14" bestFit="1" customWidth="1"/>
    <col min="6" max="6" width="10.83203125" style="3" bestFit="1" customWidth="1"/>
    <col min="7" max="7" width="13.33203125" customWidth="1"/>
    <col min="8" max="8" width="11.5" style="3" bestFit="1" customWidth="1"/>
    <col min="9" max="9" width="18.33203125" style="3" bestFit="1" customWidth="1"/>
    <col min="10" max="10" width="14.6640625" style="14" bestFit="1" customWidth="1"/>
    <col min="11" max="11" width="18.33203125" style="4" bestFit="1" customWidth="1"/>
    <col min="12" max="12" width="14.6640625" style="4" bestFit="1" customWidth="1"/>
    <col min="13" max="13" width="7.6640625" customWidth="1"/>
    <col min="14" max="14" width="8.6640625" customWidth="1"/>
    <col min="15" max="15" width="14" bestFit="1" customWidth="1"/>
    <col min="16" max="16" width="10.1640625" bestFit="1" customWidth="1"/>
    <col min="17" max="17" width="19.33203125" customWidth="1"/>
    <col min="18" max="18" width="15.83203125" customWidth="1"/>
    <col min="19" max="21" width="19.33203125" customWidth="1"/>
    <col min="22" max="22" width="3.83203125" customWidth="1"/>
    <col min="24" max="24" width="2.1640625" customWidth="1"/>
    <col min="25" max="25" width="21.83203125" customWidth="1"/>
    <col min="26" max="26" width="15.1640625" customWidth="1"/>
    <col min="27" max="27" width="1.5" customWidth="1"/>
    <col min="28" max="28" width="3.83203125" customWidth="1"/>
    <col min="31" max="31" width="16.5" customWidth="1"/>
  </cols>
  <sheetData>
    <row r="1" spans="1:36" ht="19" thickBot="1" x14ac:dyDescent="0.25">
      <c r="A1" s="72" t="s">
        <v>172</v>
      </c>
      <c r="B1" s="40" t="s">
        <v>52</v>
      </c>
      <c r="C1" s="27"/>
      <c r="E1" s="26" t="s">
        <v>136</v>
      </c>
      <c r="G1" s="181" t="s">
        <v>129</v>
      </c>
      <c r="H1" s="182"/>
      <c r="I1" s="28">
        <v>44561</v>
      </c>
      <c r="K1" s="25"/>
      <c r="L1" s="25"/>
      <c r="W1" s="183" t="s">
        <v>131</v>
      </c>
      <c r="X1" s="184"/>
      <c r="Y1" s="184"/>
      <c r="Z1" s="185"/>
    </row>
    <row r="2" spans="1:36" ht="14" thickBot="1" x14ac:dyDescent="0.2">
      <c r="A2" s="72" t="s">
        <v>173</v>
      </c>
      <c r="V2" s="2"/>
      <c r="W2" s="2"/>
      <c r="X2" s="2"/>
      <c r="Y2" s="2"/>
      <c r="Z2" s="2"/>
    </row>
    <row r="3" spans="1:36" s="2" customFormat="1" ht="29" thickBot="1" x14ac:dyDescent="0.2">
      <c r="B3" s="5" t="s">
        <v>0</v>
      </c>
      <c r="C3" s="6" t="s">
        <v>1</v>
      </c>
      <c r="D3" s="7" t="s">
        <v>2</v>
      </c>
      <c r="E3" s="12" t="s">
        <v>3</v>
      </c>
      <c r="F3" s="6" t="s">
        <v>5</v>
      </c>
      <c r="G3" s="5" t="s">
        <v>7</v>
      </c>
      <c r="H3" s="6" t="s">
        <v>51</v>
      </c>
      <c r="I3" s="6" t="s">
        <v>50</v>
      </c>
      <c r="J3" s="12" t="s">
        <v>4</v>
      </c>
      <c r="K3" s="8" t="s">
        <v>6</v>
      </c>
      <c r="L3" s="83" t="s">
        <v>149</v>
      </c>
      <c r="M3" s="7" t="s">
        <v>148</v>
      </c>
      <c r="N3" s="102" t="s">
        <v>176</v>
      </c>
      <c r="O3" s="83" t="s">
        <v>157</v>
      </c>
      <c r="P3" s="83" t="s">
        <v>169</v>
      </c>
      <c r="Q3" s="83" t="s">
        <v>175</v>
      </c>
      <c r="R3" s="6" t="s">
        <v>1</v>
      </c>
      <c r="S3" s="103" t="s">
        <v>189</v>
      </c>
      <c r="T3" s="104" t="s">
        <v>190</v>
      </c>
      <c r="U3" s="83" t="s">
        <v>229</v>
      </c>
      <c r="V3" s="66"/>
      <c r="W3" s="65" t="s">
        <v>116</v>
      </c>
      <c r="X3" s="66"/>
      <c r="Y3" s="66"/>
      <c r="Z3" s="67"/>
    </row>
    <row r="4" spans="1:36" x14ac:dyDescent="0.15">
      <c r="A4" s="1"/>
      <c r="B4" s="42" t="s">
        <v>10</v>
      </c>
      <c r="C4" s="43" t="s">
        <v>8</v>
      </c>
      <c r="D4" s="55">
        <v>29728</v>
      </c>
      <c r="E4" s="62">
        <v>38108</v>
      </c>
      <c r="F4" s="58">
        <v>1</v>
      </c>
      <c r="G4" s="45">
        <v>28175</v>
      </c>
      <c r="H4" s="46">
        <v>0</v>
      </c>
      <c r="I4" s="47">
        <v>1</v>
      </c>
      <c r="J4" s="44" t="s">
        <v>130</v>
      </c>
      <c r="K4" s="92" t="s">
        <v>130</v>
      </c>
      <c r="L4" s="175" t="str">
        <f>B4</f>
        <v>Individu_01</v>
      </c>
      <c r="M4" s="92">
        <f>($I$1-D4)/365.25</f>
        <v>40.610540725530456</v>
      </c>
      <c r="N4" s="92" t="str">
        <f>IF(M4&lt;=$C$107,"1",IF(M4&lt;=$C$108,"2",IF(M4&lt;=$C$109,"3",IF(M4&lt;=$C$110,"4","5"))))</f>
        <v>3</v>
      </c>
      <c r="O4" s="92" t="str">
        <f>IF(M4&lt;=$C$107,"inférieur à 28 ans",IF(M4&lt;=$C$108,"de 29 à 35 ans",IF(M4&lt;=$C$109,"de 36 à 45 ans",IF(M4&lt;=$C$110,"de 46 à 55 ans","Supérieur à 55"))))</f>
        <v>de 36 à 45 ans</v>
      </c>
      <c r="P4" s="92">
        <f>($I$1-E4)/365.25</f>
        <v>17.66735112936345</v>
      </c>
      <c r="Q4" s="92" t="str">
        <f>IF(P4&lt;=$H$107,"inférieur à 5 ans",IF(P4&lt;=$H$108,"de 5 à 15 ans",IF(P4&lt;=$H$109,"de 16 à 25 ans",IF(P4&lt;=H110,"de 26 à 35 ans","Supérieur à 36"))))</f>
        <v>de 16 à 25 ans</v>
      </c>
      <c r="R4" s="43" t="s">
        <v>8</v>
      </c>
      <c r="S4" s="175" t="str">
        <f>IF(F4=1,"Employé",IF(F4=2,"Employé",IF(F4=3,"Cadre",IF(F4=4,"Cadre","-"))))</f>
        <v>Employé</v>
      </c>
      <c r="T4" s="175"/>
      <c r="U4" s="176" t="str">
        <f>IF(G4&lt;=$Q$107,"inférieur à 25000",IF(G4&lt;=$Q$108,"de 26000 à 35000",IF(G4&lt;=$Q$109,"de 36000 à 45000",IF(G4&lt;=$Q$110,"de 46000 à 60000","Supérieur à 61000"))))</f>
        <v>de 26000 à 35000</v>
      </c>
      <c r="V4" s="15"/>
      <c r="W4" s="15" t="s">
        <v>117</v>
      </c>
      <c r="X4" s="15"/>
      <c r="Y4" s="15"/>
      <c r="Z4" s="68"/>
      <c r="AC4" s="1"/>
      <c r="AH4" s="1"/>
      <c r="AI4" s="54"/>
      <c r="AJ4" s="54"/>
    </row>
    <row r="5" spans="1:36" x14ac:dyDescent="0.15">
      <c r="A5" s="1"/>
      <c r="B5" s="48" t="s">
        <v>11</v>
      </c>
      <c r="C5" s="9" t="s">
        <v>9</v>
      </c>
      <c r="D5" s="56">
        <v>25428</v>
      </c>
      <c r="E5" s="61">
        <v>32721</v>
      </c>
      <c r="F5" s="59">
        <v>2</v>
      </c>
      <c r="G5" s="37">
        <v>21906</v>
      </c>
      <c r="H5" s="10">
        <v>24</v>
      </c>
      <c r="I5" s="11">
        <v>0.5</v>
      </c>
      <c r="J5" s="13" t="s">
        <v>130</v>
      </c>
      <c r="K5" s="93" t="s">
        <v>130</v>
      </c>
      <c r="L5" s="95" t="str">
        <f t="shared" ref="L5:L68" si="0">B5</f>
        <v>Individu_02</v>
      </c>
      <c r="M5" s="90">
        <f t="shared" ref="M5:M68" si="1">($I$1-D5)/365.25</f>
        <v>52.383299110198493</v>
      </c>
      <c r="N5" s="93" t="str">
        <f t="shared" ref="N5:N68" si="2">IF(M5&lt;=$C$107,"1",IF(M5&lt;=$C$108,"2",IF(M5&lt;=$C$109,"3",IF(M5&lt;=$C$110,"4","5"))))</f>
        <v>4</v>
      </c>
      <c r="O5" s="93" t="str">
        <f t="shared" ref="O5:O68" si="3">IF(M5&lt;=$C$107,"inférieur à 28 ans",IF(M5&lt;=$C$108,"de 29 à 35 ans",IF(M5&lt;=$C$109,"de 36 à 45 ans",IF(M5&lt;=$C$110,"de 46 à 55 ans","Supérieur à 55"))))</f>
        <v>de 46 à 55 ans</v>
      </c>
      <c r="P5" s="93">
        <f t="shared" ref="P5:P68" si="4">($I$1-E5)/365.25</f>
        <v>32.416153319644081</v>
      </c>
      <c r="Q5" s="93" t="str">
        <f t="shared" ref="Q5:Q35" si="5">IF(P5&lt;=$H$107,"inférieur à 5 ans",IF(P5&lt;=$H$108,"de 5 à 15 ans",IF(P5&lt;=$H$109,"de 16 à 25 ans",IF(P5&lt;=H111,"de 26 à 35 ans","Supérieur à 36"))))</f>
        <v>de 26 à 35 ans</v>
      </c>
      <c r="R5" s="9" t="s">
        <v>9</v>
      </c>
      <c r="S5" s="95" t="str">
        <f t="shared" ref="S5:S68" si="6">IF(F5=1,"Employé",IF(F5=2,"Employé",IF(F5=3,"Cadre",IF(F5=4,"Cadre","-"))))</f>
        <v>Employé</v>
      </c>
      <c r="T5" s="95"/>
      <c r="U5" s="177" t="str">
        <f t="shared" ref="U5:U68" si="7">IF(G5&lt;=$Q$107,"inférieur à 25000",IF(G5&lt;=$Q$108,"de 26000 à 35000",IF(G5&lt;=$Q$109,"de 36000 à 45000",IF(G5&lt;=$Q$110,"de 46000 à 60000","Supérieur à 61000"))))</f>
        <v>inférieur à 25000</v>
      </c>
      <c r="V5" s="15"/>
      <c r="W5" s="15"/>
      <c r="X5" s="24" t="s">
        <v>128</v>
      </c>
      <c r="Y5" s="41" t="s">
        <v>121</v>
      </c>
      <c r="Z5" s="68"/>
      <c r="AC5" s="1"/>
      <c r="AH5" s="1"/>
      <c r="AI5" s="54"/>
      <c r="AJ5" s="54"/>
    </row>
    <row r="6" spans="1:36" x14ac:dyDescent="0.15">
      <c r="A6" s="1"/>
      <c r="B6" s="48" t="s">
        <v>12</v>
      </c>
      <c r="C6" s="9" t="s">
        <v>9</v>
      </c>
      <c r="D6" s="56">
        <v>28529</v>
      </c>
      <c r="E6" s="61">
        <v>37653</v>
      </c>
      <c r="F6" s="59">
        <v>2</v>
      </c>
      <c r="G6" s="37">
        <v>35152</v>
      </c>
      <c r="H6" s="10">
        <v>11</v>
      </c>
      <c r="I6" s="11">
        <v>1</v>
      </c>
      <c r="J6" s="13" t="s">
        <v>130</v>
      </c>
      <c r="K6" s="93" t="s">
        <v>130</v>
      </c>
      <c r="L6" s="95" t="str">
        <f t="shared" si="0"/>
        <v>Individu_03</v>
      </c>
      <c r="M6" s="90">
        <f t="shared" si="1"/>
        <v>43.893223819301845</v>
      </c>
      <c r="N6" s="93" t="str">
        <f t="shared" si="2"/>
        <v>3</v>
      </c>
      <c r="O6" s="93" t="str">
        <f t="shared" si="3"/>
        <v>de 36 à 45 ans</v>
      </c>
      <c r="P6" s="93">
        <f t="shared" si="4"/>
        <v>18.913073237508556</v>
      </c>
      <c r="Q6" s="93" t="str">
        <f t="shared" si="5"/>
        <v>de 16 à 25 ans</v>
      </c>
      <c r="R6" s="9" t="s">
        <v>9</v>
      </c>
      <c r="S6" s="95" t="str">
        <f t="shared" si="6"/>
        <v>Employé</v>
      </c>
      <c r="T6" s="95"/>
      <c r="U6" s="177" t="str">
        <f t="shared" si="7"/>
        <v>de 36000 à 45000</v>
      </c>
      <c r="V6" s="15"/>
      <c r="W6" s="15"/>
      <c r="X6" s="15"/>
      <c r="Y6" s="15" t="s">
        <v>118</v>
      </c>
      <c r="Z6" s="68"/>
      <c r="AC6" s="1"/>
      <c r="AH6" s="1"/>
      <c r="AI6" s="54"/>
      <c r="AJ6" s="54"/>
    </row>
    <row r="7" spans="1:36" x14ac:dyDescent="0.15">
      <c r="A7" s="1"/>
      <c r="B7" s="48" t="s">
        <v>14</v>
      </c>
      <c r="C7" s="9" t="s">
        <v>8</v>
      </c>
      <c r="D7" s="56">
        <v>34611</v>
      </c>
      <c r="E7" s="61">
        <v>41334</v>
      </c>
      <c r="F7" s="59">
        <v>2</v>
      </c>
      <c r="G7" s="37">
        <v>28269</v>
      </c>
      <c r="H7" s="10">
        <v>0</v>
      </c>
      <c r="I7" s="11">
        <v>1</v>
      </c>
      <c r="J7" s="13" t="s">
        <v>130</v>
      </c>
      <c r="K7" s="93" t="s">
        <v>130</v>
      </c>
      <c r="L7" s="95" t="str">
        <f t="shared" si="0"/>
        <v>Individu_05</v>
      </c>
      <c r="M7" s="90">
        <f t="shared" si="1"/>
        <v>27.241615331964407</v>
      </c>
      <c r="N7" s="93" t="str">
        <f t="shared" si="2"/>
        <v>1</v>
      </c>
      <c r="O7" s="93" t="str">
        <f t="shared" si="3"/>
        <v>inférieur à 28 ans</v>
      </c>
      <c r="P7" s="93">
        <f t="shared" si="4"/>
        <v>8.8350444900752905</v>
      </c>
      <c r="Q7" s="93" t="str">
        <f t="shared" si="5"/>
        <v>de 5 à 15 ans</v>
      </c>
      <c r="R7" s="9" t="s">
        <v>8</v>
      </c>
      <c r="S7" s="95" t="str">
        <f t="shared" si="6"/>
        <v>Employé</v>
      </c>
      <c r="T7" s="95"/>
      <c r="U7" s="177" t="str">
        <f t="shared" si="7"/>
        <v>de 26000 à 35000</v>
      </c>
      <c r="V7" s="15"/>
      <c r="W7" s="15"/>
      <c r="X7" s="15"/>
      <c r="Y7" s="15" t="s">
        <v>119</v>
      </c>
      <c r="Z7" s="68"/>
      <c r="AC7" s="1"/>
      <c r="AH7" s="1"/>
      <c r="AI7" s="54"/>
      <c r="AJ7" s="54"/>
    </row>
    <row r="8" spans="1:36" x14ac:dyDescent="0.15">
      <c r="A8" s="1"/>
      <c r="B8" s="48" t="s">
        <v>15</v>
      </c>
      <c r="C8" s="9" t="s">
        <v>8</v>
      </c>
      <c r="D8" s="56">
        <v>26974</v>
      </c>
      <c r="E8" s="61">
        <v>37257</v>
      </c>
      <c r="F8" s="59">
        <v>3</v>
      </c>
      <c r="G8" s="37">
        <v>49929</v>
      </c>
      <c r="H8" s="10">
        <v>2</v>
      </c>
      <c r="I8" s="11">
        <v>1</v>
      </c>
      <c r="J8" s="13" t="s">
        <v>130</v>
      </c>
      <c r="K8" s="93" t="s">
        <v>130</v>
      </c>
      <c r="L8" s="95" t="str">
        <f t="shared" si="0"/>
        <v>Individu_06</v>
      </c>
      <c r="M8" s="90">
        <f t="shared" si="1"/>
        <v>48.150581793292268</v>
      </c>
      <c r="N8" s="93" t="str">
        <f t="shared" si="2"/>
        <v>4</v>
      </c>
      <c r="O8" s="93" t="str">
        <f t="shared" si="3"/>
        <v>de 46 à 55 ans</v>
      </c>
      <c r="P8" s="93">
        <f t="shared" si="4"/>
        <v>19.997262149212869</v>
      </c>
      <c r="Q8" s="93" t="str">
        <f t="shared" si="5"/>
        <v>de 16 à 25 ans</v>
      </c>
      <c r="R8" s="9" t="s">
        <v>8</v>
      </c>
      <c r="S8" s="95" t="str">
        <f t="shared" si="6"/>
        <v>Cadre</v>
      </c>
      <c r="T8" s="95"/>
      <c r="U8" s="177" t="str">
        <f t="shared" si="7"/>
        <v>de 46000 à 60000</v>
      </c>
      <c r="V8" s="15"/>
      <c r="W8" s="15"/>
      <c r="X8" s="15"/>
      <c r="Y8" s="15" t="s">
        <v>107</v>
      </c>
      <c r="Z8" s="68"/>
      <c r="AC8" s="1"/>
      <c r="AH8" s="1"/>
      <c r="AI8" s="54"/>
      <c r="AJ8" s="54"/>
    </row>
    <row r="9" spans="1:36" x14ac:dyDescent="0.15">
      <c r="A9" s="1"/>
      <c r="B9" s="48" t="s">
        <v>16</v>
      </c>
      <c r="C9" s="9" t="s">
        <v>8</v>
      </c>
      <c r="D9" s="56">
        <v>33679</v>
      </c>
      <c r="E9" s="61">
        <v>42887</v>
      </c>
      <c r="F9" s="59">
        <v>2</v>
      </c>
      <c r="G9" s="37">
        <v>20234</v>
      </c>
      <c r="H9" s="10">
        <v>1</v>
      </c>
      <c r="I9" s="11">
        <v>0.6</v>
      </c>
      <c r="J9" s="13" t="s">
        <v>130</v>
      </c>
      <c r="K9" s="93" t="s">
        <v>130</v>
      </c>
      <c r="L9" s="95" t="str">
        <f t="shared" si="0"/>
        <v>Individu_07</v>
      </c>
      <c r="M9" s="90">
        <f t="shared" si="1"/>
        <v>29.793292265571527</v>
      </c>
      <c r="N9" s="93" t="str">
        <f t="shared" si="2"/>
        <v>2</v>
      </c>
      <c r="O9" s="93" t="str">
        <f t="shared" si="3"/>
        <v>de 29 à 35 ans</v>
      </c>
      <c r="P9" s="93">
        <f t="shared" si="4"/>
        <v>4.5831622176591376</v>
      </c>
      <c r="Q9" s="93" t="str">
        <f t="shared" si="5"/>
        <v>inférieur à 5 ans</v>
      </c>
      <c r="R9" s="9" t="s">
        <v>8</v>
      </c>
      <c r="S9" s="95" t="str">
        <f t="shared" si="6"/>
        <v>Employé</v>
      </c>
      <c r="T9" s="95"/>
      <c r="U9" s="177" t="str">
        <f t="shared" si="7"/>
        <v>inférieur à 25000</v>
      </c>
      <c r="V9" s="15"/>
      <c r="W9" s="15"/>
      <c r="X9" s="15"/>
      <c r="Y9" s="15" t="s">
        <v>120</v>
      </c>
      <c r="Z9" s="68"/>
      <c r="AC9" s="1"/>
      <c r="AH9" s="1"/>
      <c r="AI9" s="54"/>
      <c r="AJ9" s="54"/>
    </row>
    <row r="10" spans="1:36" x14ac:dyDescent="0.15">
      <c r="A10" s="1"/>
      <c r="B10" s="48" t="s">
        <v>18</v>
      </c>
      <c r="C10" s="9" t="s">
        <v>9</v>
      </c>
      <c r="D10" s="56">
        <v>35275</v>
      </c>
      <c r="E10" s="61">
        <v>43678</v>
      </c>
      <c r="F10" s="59">
        <v>2</v>
      </c>
      <c r="G10" s="37">
        <v>31481</v>
      </c>
      <c r="H10" s="10">
        <v>0</v>
      </c>
      <c r="I10" s="11">
        <v>1</v>
      </c>
      <c r="J10" s="13" t="s">
        <v>130</v>
      </c>
      <c r="K10" s="93" t="s">
        <v>130</v>
      </c>
      <c r="L10" s="95" t="str">
        <f t="shared" si="0"/>
        <v>Individu_09</v>
      </c>
      <c r="M10" s="90">
        <f t="shared" si="1"/>
        <v>25.423682409308693</v>
      </c>
      <c r="N10" s="93" t="str">
        <f t="shared" si="2"/>
        <v>1</v>
      </c>
      <c r="O10" s="93" t="str">
        <f t="shared" si="3"/>
        <v>inférieur à 28 ans</v>
      </c>
      <c r="P10" s="93">
        <f t="shared" si="4"/>
        <v>2.4175222450376452</v>
      </c>
      <c r="Q10" s="93" t="str">
        <f t="shared" si="5"/>
        <v>inférieur à 5 ans</v>
      </c>
      <c r="R10" s="9" t="s">
        <v>9</v>
      </c>
      <c r="S10" s="95" t="str">
        <f t="shared" si="6"/>
        <v>Employé</v>
      </c>
      <c r="T10" s="95"/>
      <c r="U10" s="177" t="str">
        <f t="shared" si="7"/>
        <v>de 26000 à 35000</v>
      </c>
      <c r="V10" s="15"/>
      <c r="W10" s="15" t="s">
        <v>122</v>
      </c>
      <c r="X10" s="15"/>
      <c r="Y10" s="15"/>
      <c r="Z10" s="68"/>
      <c r="AC10" s="1"/>
      <c r="AD10" s="1"/>
      <c r="AH10" s="1"/>
      <c r="AI10" s="54"/>
      <c r="AJ10" s="54"/>
    </row>
    <row r="11" spans="1:36" x14ac:dyDescent="0.15">
      <c r="A11" s="1"/>
      <c r="B11" s="48" t="s">
        <v>19</v>
      </c>
      <c r="C11" s="9" t="s">
        <v>9</v>
      </c>
      <c r="D11" s="56">
        <v>31383</v>
      </c>
      <c r="E11" s="61">
        <v>41579</v>
      </c>
      <c r="F11" s="59">
        <v>1</v>
      </c>
      <c r="G11" s="37">
        <v>26961</v>
      </c>
      <c r="H11" s="10">
        <v>45</v>
      </c>
      <c r="I11" s="11">
        <v>1</v>
      </c>
      <c r="J11" s="13" t="s">
        <v>130</v>
      </c>
      <c r="K11" s="93" t="s">
        <v>130</v>
      </c>
      <c r="L11" s="95" t="str">
        <f t="shared" si="0"/>
        <v>Individu_10</v>
      </c>
      <c r="M11" s="90">
        <f t="shared" si="1"/>
        <v>36.079397672826829</v>
      </c>
      <c r="N11" s="93" t="str">
        <f t="shared" si="2"/>
        <v>3</v>
      </c>
      <c r="O11" s="93" t="str">
        <f t="shared" si="3"/>
        <v>de 36 à 45 ans</v>
      </c>
      <c r="P11" s="93">
        <f t="shared" si="4"/>
        <v>8.1642710472279258</v>
      </c>
      <c r="Q11" s="93" t="str">
        <f t="shared" si="5"/>
        <v>de 5 à 15 ans</v>
      </c>
      <c r="R11" s="9" t="s">
        <v>9</v>
      </c>
      <c r="S11" s="95" t="str">
        <f t="shared" si="6"/>
        <v>Employé</v>
      </c>
      <c r="T11" s="95"/>
      <c r="U11" s="177" t="str">
        <f t="shared" si="7"/>
        <v>de 26000 à 35000</v>
      </c>
      <c r="V11" s="15"/>
      <c r="W11" s="17" t="s">
        <v>123</v>
      </c>
      <c r="X11" s="15"/>
      <c r="Y11" s="15"/>
      <c r="Z11" s="68"/>
      <c r="AC11" s="1"/>
      <c r="AD11" s="1"/>
      <c r="AH11" s="1"/>
      <c r="AI11" s="54"/>
      <c r="AJ11" s="54"/>
    </row>
    <row r="12" spans="1:36" x14ac:dyDescent="0.15">
      <c r="A12" s="1"/>
      <c r="B12" s="48" t="s">
        <v>20</v>
      </c>
      <c r="C12" s="9" t="s">
        <v>9</v>
      </c>
      <c r="D12" s="56">
        <v>31726</v>
      </c>
      <c r="E12" s="61">
        <v>38657</v>
      </c>
      <c r="F12" s="59">
        <v>1</v>
      </c>
      <c r="G12" s="37">
        <v>26059</v>
      </c>
      <c r="H12" s="10">
        <v>0</v>
      </c>
      <c r="I12" s="11">
        <v>1</v>
      </c>
      <c r="J12" s="13" t="s">
        <v>130</v>
      </c>
      <c r="K12" s="93" t="s">
        <v>130</v>
      </c>
      <c r="L12" s="95" t="str">
        <f t="shared" si="0"/>
        <v>Individu_11</v>
      </c>
      <c r="M12" s="90">
        <f t="shared" si="1"/>
        <v>35.140314852840518</v>
      </c>
      <c r="N12" s="93" t="str">
        <f t="shared" si="2"/>
        <v>3</v>
      </c>
      <c r="O12" s="93" t="str">
        <f t="shared" si="3"/>
        <v>de 36 à 45 ans</v>
      </c>
      <c r="P12" s="93">
        <f t="shared" si="4"/>
        <v>16.164271047227928</v>
      </c>
      <c r="Q12" s="93" t="str">
        <f t="shared" si="5"/>
        <v>de 16 à 25 ans</v>
      </c>
      <c r="R12" s="9" t="s">
        <v>9</v>
      </c>
      <c r="S12" s="95" t="str">
        <f t="shared" si="6"/>
        <v>Employé</v>
      </c>
      <c r="T12" s="95"/>
      <c r="U12" s="177" t="str">
        <f t="shared" si="7"/>
        <v>de 26000 à 35000</v>
      </c>
      <c r="V12" s="15"/>
      <c r="W12" s="15"/>
      <c r="X12" s="15"/>
      <c r="Y12" s="15" t="s">
        <v>124</v>
      </c>
      <c r="Z12" s="68"/>
      <c r="AC12" s="1"/>
      <c r="AD12" s="1"/>
      <c r="AH12" s="1"/>
      <c r="AI12" s="54"/>
      <c r="AJ12" s="54"/>
    </row>
    <row r="13" spans="1:36" x14ac:dyDescent="0.15">
      <c r="A13" s="1"/>
      <c r="B13" s="48" t="s">
        <v>21</v>
      </c>
      <c r="C13" s="9" t="s">
        <v>9</v>
      </c>
      <c r="D13" s="56">
        <v>28910</v>
      </c>
      <c r="E13" s="61">
        <v>40360</v>
      </c>
      <c r="F13" s="59">
        <v>2</v>
      </c>
      <c r="G13" s="37">
        <v>16844</v>
      </c>
      <c r="H13" s="10">
        <v>0</v>
      </c>
      <c r="I13" s="11">
        <v>0.5</v>
      </c>
      <c r="J13" s="13" t="s">
        <v>130</v>
      </c>
      <c r="K13" s="93" t="s">
        <v>130</v>
      </c>
      <c r="L13" s="95" t="str">
        <f t="shared" si="0"/>
        <v>Individu_12</v>
      </c>
      <c r="M13" s="90">
        <f t="shared" si="1"/>
        <v>42.850102669404521</v>
      </c>
      <c r="N13" s="93" t="str">
        <f t="shared" si="2"/>
        <v>3</v>
      </c>
      <c r="O13" s="93" t="str">
        <f t="shared" si="3"/>
        <v>de 36 à 45 ans</v>
      </c>
      <c r="P13" s="93">
        <f t="shared" si="4"/>
        <v>11.501711156741958</v>
      </c>
      <c r="Q13" s="93" t="str">
        <f t="shared" si="5"/>
        <v>de 5 à 15 ans</v>
      </c>
      <c r="R13" s="9" t="s">
        <v>9</v>
      </c>
      <c r="S13" s="95" t="str">
        <f t="shared" si="6"/>
        <v>Employé</v>
      </c>
      <c r="T13" s="95"/>
      <c r="U13" s="177" t="str">
        <f t="shared" si="7"/>
        <v>inférieur à 25000</v>
      </c>
      <c r="V13" s="15"/>
      <c r="W13" s="15"/>
      <c r="X13" s="15"/>
      <c r="Y13" s="15" t="s">
        <v>125</v>
      </c>
      <c r="Z13" s="68"/>
      <c r="AC13" s="1"/>
      <c r="AD13" s="1"/>
      <c r="AH13" s="1"/>
      <c r="AI13" s="54"/>
      <c r="AJ13" s="54"/>
    </row>
    <row r="14" spans="1:36" x14ac:dyDescent="0.15">
      <c r="A14" s="1"/>
      <c r="B14" s="48" t="s">
        <v>22</v>
      </c>
      <c r="C14" s="9" t="s">
        <v>8</v>
      </c>
      <c r="D14" s="56">
        <v>34137</v>
      </c>
      <c r="E14" s="61">
        <v>41974</v>
      </c>
      <c r="F14" s="59">
        <v>2</v>
      </c>
      <c r="G14" s="37">
        <v>28882</v>
      </c>
      <c r="H14" s="10">
        <v>0</v>
      </c>
      <c r="I14" s="11">
        <v>1</v>
      </c>
      <c r="J14" s="13" t="s">
        <v>130</v>
      </c>
      <c r="K14" s="93" t="s">
        <v>130</v>
      </c>
      <c r="L14" s="95" t="str">
        <f t="shared" si="0"/>
        <v>Individu_13</v>
      </c>
      <c r="M14" s="90">
        <f t="shared" si="1"/>
        <v>28.539356605065024</v>
      </c>
      <c r="N14" s="93" t="str">
        <f t="shared" si="2"/>
        <v>2</v>
      </c>
      <c r="O14" s="93" t="str">
        <f t="shared" si="3"/>
        <v>de 29 à 35 ans</v>
      </c>
      <c r="P14" s="93">
        <f t="shared" si="4"/>
        <v>7.0828199863107457</v>
      </c>
      <c r="Q14" s="93" t="str">
        <f t="shared" si="5"/>
        <v>de 5 à 15 ans</v>
      </c>
      <c r="R14" s="9" t="s">
        <v>8</v>
      </c>
      <c r="S14" s="95" t="str">
        <f t="shared" si="6"/>
        <v>Employé</v>
      </c>
      <c r="T14" s="95"/>
      <c r="U14" s="177" t="str">
        <f t="shared" si="7"/>
        <v>de 26000 à 35000</v>
      </c>
      <c r="V14" s="15"/>
      <c r="W14" s="15"/>
      <c r="X14" s="15"/>
      <c r="Y14" s="15" t="s">
        <v>126</v>
      </c>
      <c r="Z14" s="68"/>
      <c r="AC14" s="1"/>
      <c r="AD14" s="1"/>
      <c r="AH14" s="1"/>
      <c r="AI14" s="54"/>
      <c r="AJ14" s="54"/>
    </row>
    <row r="15" spans="1:36" ht="14" thickBot="1" x14ac:dyDescent="0.2">
      <c r="A15" s="1"/>
      <c r="B15" s="48" t="s">
        <v>24</v>
      </c>
      <c r="C15" s="9" t="s">
        <v>8</v>
      </c>
      <c r="D15" s="56">
        <v>23834</v>
      </c>
      <c r="E15" s="61">
        <v>32690</v>
      </c>
      <c r="F15" s="59">
        <v>3</v>
      </c>
      <c r="G15" s="37">
        <v>55313</v>
      </c>
      <c r="H15" s="10">
        <v>3</v>
      </c>
      <c r="I15" s="11">
        <v>1</v>
      </c>
      <c r="J15" s="13" t="s">
        <v>130</v>
      </c>
      <c r="K15" s="93" t="s">
        <v>130</v>
      </c>
      <c r="L15" s="95" t="str">
        <f t="shared" si="0"/>
        <v>Individu_15</v>
      </c>
      <c r="M15" s="90">
        <f t="shared" si="1"/>
        <v>56.747433264887064</v>
      </c>
      <c r="N15" s="93" t="str">
        <f t="shared" si="2"/>
        <v>5</v>
      </c>
      <c r="O15" s="93" t="str">
        <f t="shared" si="3"/>
        <v>Supérieur à 55</v>
      </c>
      <c r="P15" s="93">
        <f t="shared" si="4"/>
        <v>32.501026694045173</v>
      </c>
      <c r="Q15" s="93" t="str">
        <f t="shared" si="5"/>
        <v>Supérieur à 36</v>
      </c>
      <c r="R15" s="9" t="s">
        <v>8</v>
      </c>
      <c r="S15" s="95" t="str">
        <f t="shared" si="6"/>
        <v>Cadre</v>
      </c>
      <c r="T15" s="95"/>
      <c r="U15" s="177" t="str">
        <f t="shared" si="7"/>
        <v>de 46000 à 60000</v>
      </c>
      <c r="V15" s="69"/>
      <c r="W15" s="69"/>
      <c r="X15" s="69"/>
      <c r="Y15" s="69" t="s">
        <v>127</v>
      </c>
      <c r="Z15" s="70"/>
      <c r="AC15" s="1"/>
      <c r="AD15" s="1"/>
      <c r="AH15" s="1"/>
      <c r="AI15" s="54"/>
      <c r="AJ15" s="54"/>
    </row>
    <row r="16" spans="1:36" x14ac:dyDescent="0.15">
      <c r="A16" s="1"/>
      <c r="B16" s="48" t="s">
        <v>25</v>
      </c>
      <c r="C16" s="9" t="s">
        <v>8</v>
      </c>
      <c r="D16" s="56">
        <v>23986</v>
      </c>
      <c r="E16" s="61">
        <v>30348</v>
      </c>
      <c r="F16" s="59">
        <v>4</v>
      </c>
      <c r="G16" s="37">
        <v>99367</v>
      </c>
      <c r="H16" s="10">
        <v>4</v>
      </c>
      <c r="I16" s="11">
        <v>1</v>
      </c>
      <c r="J16" s="13" t="s">
        <v>130</v>
      </c>
      <c r="K16" s="93" t="s">
        <v>130</v>
      </c>
      <c r="L16" s="95" t="str">
        <f t="shared" si="0"/>
        <v>Individu_16</v>
      </c>
      <c r="M16" s="90">
        <f t="shared" si="1"/>
        <v>56.331279945242983</v>
      </c>
      <c r="N16" s="93" t="str">
        <f t="shared" si="2"/>
        <v>5</v>
      </c>
      <c r="O16" s="93" t="str">
        <f t="shared" si="3"/>
        <v>Supérieur à 55</v>
      </c>
      <c r="P16" s="93">
        <f t="shared" si="4"/>
        <v>38.913073237508556</v>
      </c>
      <c r="Q16" s="93" t="str">
        <f t="shared" si="5"/>
        <v>Supérieur à 36</v>
      </c>
      <c r="R16" s="9" t="s">
        <v>8</v>
      </c>
      <c r="S16" s="95" t="str">
        <f t="shared" si="6"/>
        <v>Cadre</v>
      </c>
      <c r="T16" s="95"/>
      <c r="U16" s="177" t="str">
        <f t="shared" si="7"/>
        <v>Supérieur à 61000</v>
      </c>
      <c r="AC16" s="1"/>
      <c r="AD16" s="1"/>
      <c r="AH16" s="1"/>
      <c r="AI16" s="54"/>
      <c r="AJ16" s="54"/>
    </row>
    <row r="17" spans="1:36" x14ac:dyDescent="0.15">
      <c r="A17" s="1"/>
      <c r="B17" s="48" t="s">
        <v>27</v>
      </c>
      <c r="C17" s="9" t="s">
        <v>9</v>
      </c>
      <c r="D17" s="56">
        <v>24612</v>
      </c>
      <c r="E17" s="61">
        <v>34669</v>
      </c>
      <c r="F17" s="59">
        <v>1</v>
      </c>
      <c r="G17" s="37">
        <v>27374</v>
      </c>
      <c r="H17" s="10">
        <v>10</v>
      </c>
      <c r="I17" s="11">
        <v>1</v>
      </c>
      <c r="J17" s="13" t="s">
        <v>130</v>
      </c>
      <c r="K17" s="93" t="s">
        <v>130</v>
      </c>
      <c r="L17" s="95" t="str">
        <f t="shared" si="0"/>
        <v>Individu_18</v>
      </c>
      <c r="M17" s="90">
        <f t="shared" si="1"/>
        <v>54.617385352498289</v>
      </c>
      <c r="N17" s="93" t="str">
        <f t="shared" si="2"/>
        <v>4</v>
      </c>
      <c r="O17" s="93" t="str">
        <f t="shared" si="3"/>
        <v>de 46 à 55 ans</v>
      </c>
      <c r="P17" s="93">
        <f t="shared" si="4"/>
        <v>27.082819986310746</v>
      </c>
      <c r="Q17" s="93" t="str">
        <f t="shared" si="5"/>
        <v>Supérieur à 36</v>
      </c>
      <c r="R17" s="9" t="s">
        <v>9</v>
      </c>
      <c r="S17" s="95" t="str">
        <f t="shared" si="6"/>
        <v>Employé</v>
      </c>
      <c r="T17" s="95"/>
      <c r="U17" s="177" t="str">
        <f t="shared" si="7"/>
        <v>de 26000 à 35000</v>
      </c>
      <c r="V17" s="15"/>
      <c r="W17" s="20" t="s">
        <v>111</v>
      </c>
      <c r="X17" s="15"/>
      <c r="Y17" s="15"/>
      <c r="Z17" s="16"/>
      <c r="AC17" s="1"/>
      <c r="AD17" s="1"/>
      <c r="AH17" s="1"/>
      <c r="AI17" s="54"/>
      <c r="AJ17" s="54"/>
    </row>
    <row r="18" spans="1:36" x14ac:dyDescent="0.15">
      <c r="A18" s="1"/>
      <c r="B18" s="48" t="s">
        <v>28</v>
      </c>
      <c r="C18" s="9" t="s">
        <v>9</v>
      </c>
      <c r="D18" s="56">
        <v>25536</v>
      </c>
      <c r="E18" s="61">
        <v>36039</v>
      </c>
      <c r="F18" s="59">
        <v>1</v>
      </c>
      <c r="G18" s="37">
        <v>27482</v>
      </c>
      <c r="H18" s="10">
        <v>0</v>
      </c>
      <c r="I18" s="11">
        <v>1</v>
      </c>
      <c r="J18" s="13" t="s">
        <v>130</v>
      </c>
      <c r="K18" s="93" t="s">
        <v>130</v>
      </c>
      <c r="L18" s="95" t="str">
        <f t="shared" si="0"/>
        <v>Individu_19</v>
      </c>
      <c r="M18" s="90">
        <f t="shared" si="1"/>
        <v>52.087611225188226</v>
      </c>
      <c r="N18" s="93" t="str">
        <f t="shared" si="2"/>
        <v>4</v>
      </c>
      <c r="O18" s="93" t="str">
        <f t="shared" si="3"/>
        <v>de 46 à 55 ans</v>
      </c>
      <c r="P18" s="93">
        <f t="shared" si="4"/>
        <v>23.331964407939768</v>
      </c>
      <c r="Q18" s="93" t="str">
        <f t="shared" si="5"/>
        <v>de 16 à 25 ans</v>
      </c>
      <c r="R18" s="9" t="s">
        <v>9</v>
      </c>
      <c r="S18" s="95" t="str">
        <f t="shared" si="6"/>
        <v>Employé</v>
      </c>
      <c r="T18" s="95"/>
      <c r="U18" s="177" t="str">
        <f t="shared" si="7"/>
        <v>de 26000 à 35000</v>
      </c>
      <c r="V18" s="15"/>
      <c r="W18" s="21" t="s">
        <v>93</v>
      </c>
      <c r="X18" s="21"/>
      <c r="Y18" s="41" t="s">
        <v>135</v>
      </c>
      <c r="Z18" s="16"/>
      <c r="AC18" s="1"/>
      <c r="AD18" s="1"/>
      <c r="AH18" s="1"/>
      <c r="AI18" s="54"/>
      <c r="AJ18" s="54"/>
    </row>
    <row r="19" spans="1:36" x14ac:dyDescent="0.15">
      <c r="A19" s="1"/>
      <c r="B19" s="48" t="s">
        <v>29</v>
      </c>
      <c r="C19" s="9" t="s">
        <v>8</v>
      </c>
      <c r="D19" s="56">
        <v>26287</v>
      </c>
      <c r="E19" s="61">
        <v>35186</v>
      </c>
      <c r="F19" s="59">
        <v>1</v>
      </c>
      <c r="G19" s="37">
        <v>27579</v>
      </c>
      <c r="H19" s="10">
        <v>20</v>
      </c>
      <c r="I19" s="11">
        <v>1</v>
      </c>
      <c r="J19" s="13" t="s">
        <v>130</v>
      </c>
      <c r="K19" s="93" t="s">
        <v>130</v>
      </c>
      <c r="L19" s="95" t="str">
        <f t="shared" si="0"/>
        <v>Individu_20</v>
      </c>
      <c r="M19" s="90">
        <f t="shared" si="1"/>
        <v>50.031485284052017</v>
      </c>
      <c r="N19" s="93" t="str">
        <f t="shared" si="2"/>
        <v>4</v>
      </c>
      <c r="O19" s="93" t="str">
        <f t="shared" si="3"/>
        <v>de 46 à 55 ans</v>
      </c>
      <c r="P19" s="93">
        <f t="shared" si="4"/>
        <v>25.66735112936345</v>
      </c>
      <c r="Q19" s="93" t="str">
        <f t="shared" si="5"/>
        <v>Supérieur à 36</v>
      </c>
      <c r="R19" s="9" t="s">
        <v>8</v>
      </c>
      <c r="S19" s="95" t="str">
        <f t="shared" si="6"/>
        <v>Employé</v>
      </c>
      <c r="T19" s="95"/>
      <c r="U19" s="177" t="str">
        <f t="shared" si="7"/>
        <v>de 26000 à 35000</v>
      </c>
      <c r="V19" s="15"/>
      <c r="W19" s="21" t="s">
        <v>1</v>
      </c>
      <c r="X19" s="15" t="s">
        <v>8</v>
      </c>
      <c r="Y19" s="15"/>
      <c r="Z19" s="16"/>
      <c r="AC19" s="1"/>
      <c r="AD19" s="1"/>
      <c r="AH19" s="1"/>
      <c r="AI19" s="54"/>
      <c r="AJ19" s="54"/>
    </row>
    <row r="20" spans="1:36" x14ac:dyDescent="0.15">
      <c r="A20" s="1"/>
      <c r="B20" s="48" t="s">
        <v>30</v>
      </c>
      <c r="C20" s="9" t="s">
        <v>8</v>
      </c>
      <c r="D20" s="56">
        <v>28459</v>
      </c>
      <c r="E20" s="61">
        <v>36892</v>
      </c>
      <c r="F20" s="59">
        <v>1</v>
      </c>
      <c r="G20" s="37">
        <v>24385</v>
      </c>
      <c r="H20" s="10">
        <v>90</v>
      </c>
      <c r="I20" s="11">
        <v>0.8</v>
      </c>
      <c r="J20" s="13" t="s">
        <v>130</v>
      </c>
      <c r="K20" s="93" t="s">
        <v>130</v>
      </c>
      <c r="L20" s="95" t="str">
        <f t="shared" si="0"/>
        <v>Individu_21</v>
      </c>
      <c r="M20" s="90">
        <f t="shared" si="1"/>
        <v>44.084873374401099</v>
      </c>
      <c r="N20" s="93" t="str">
        <f t="shared" si="2"/>
        <v>3</v>
      </c>
      <c r="O20" s="93" t="str">
        <f t="shared" si="3"/>
        <v>de 36 à 45 ans</v>
      </c>
      <c r="P20" s="93">
        <f t="shared" si="4"/>
        <v>20.996577686516083</v>
      </c>
      <c r="Q20" s="93" t="str">
        <f t="shared" si="5"/>
        <v>de 16 à 25 ans</v>
      </c>
      <c r="R20" s="9" t="s">
        <v>8</v>
      </c>
      <c r="S20" s="95" t="str">
        <f t="shared" si="6"/>
        <v>Employé</v>
      </c>
      <c r="T20" s="95"/>
      <c r="U20" s="177" t="str">
        <f t="shared" si="7"/>
        <v>inférieur à 25000</v>
      </c>
      <c r="V20" s="15"/>
      <c r="W20" s="15"/>
      <c r="X20" s="15" t="s">
        <v>9</v>
      </c>
      <c r="Y20" s="15"/>
      <c r="Z20" s="16"/>
      <c r="AC20" s="1"/>
      <c r="AD20" s="1"/>
      <c r="AH20" s="1"/>
      <c r="AI20" s="54"/>
      <c r="AJ20" s="54"/>
    </row>
    <row r="21" spans="1:36" x14ac:dyDescent="0.15">
      <c r="A21" s="1"/>
      <c r="B21" s="48" t="s">
        <v>31</v>
      </c>
      <c r="C21" s="9" t="s">
        <v>9</v>
      </c>
      <c r="D21" s="56">
        <v>28567</v>
      </c>
      <c r="E21" s="61">
        <v>41061</v>
      </c>
      <c r="F21" s="59">
        <v>1</v>
      </c>
      <c r="G21" s="37">
        <v>28418</v>
      </c>
      <c r="H21" s="10">
        <v>2</v>
      </c>
      <c r="I21" s="11">
        <v>1</v>
      </c>
      <c r="J21" s="13" t="s">
        <v>130</v>
      </c>
      <c r="K21" s="93" t="s">
        <v>130</v>
      </c>
      <c r="L21" s="95" t="str">
        <f t="shared" si="0"/>
        <v>Individu_22</v>
      </c>
      <c r="M21" s="90">
        <f t="shared" si="1"/>
        <v>43.789185489390832</v>
      </c>
      <c r="N21" s="93" t="str">
        <f t="shared" si="2"/>
        <v>3</v>
      </c>
      <c r="O21" s="93" t="str">
        <f t="shared" si="3"/>
        <v>de 36 à 45 ans</v>
      </c>
      <c r="P21" s="93">
        <f t="shared" si="4"/>
        <v>9.5824777549623548</v>
      </c>
      <c r="Q21" s="93" t="str">
        <f t="shared" si="5"/>
        <v>de 5 à 15 ans</v>
      </c>
      <c r="R21" s="9" t="s">
        <v>9</v>
      </c>
      <c r="S21" s="95" t="str">
        <f t="shared" si="6"/>
        <v>Employé</v>
      </c>
      <c r="T21" s="95"/>
      <c r="U21" s="177" t="str">
        <f t="shared" si="7"/>
        <v>de 26000 à 35000</v>
      </c>
      <c r="V21" s="15"/>
      <c r="W21" s="21" t="s">
        <v>5</v>
      </c>
      <c r="X21" s="15">
        <v>1</v>
      </c>
      <c r="Y21" s="15" t="s">
        <v>101</v>
      </c>
      <c r="Z21" s="16"/>
      <c r="AC21" s="1"/>
      <c r="AD21" s="1"/>
      <c r="AH21" s="1"/>
      <c r="AI21" s="54"/>
      <c r="AJ21" s="54"/>
    </row>
    <row r="22" spans="1:36" x14ac:dyDescent="0.15">
      <c r="A22" s="1"/>
      <c r="B22" s="48" t="s">
        <v>32</v>
      </c>
      <c r="C22" s="9" t="s">
        <v>9</v>
      </c>
      <c r="D22" s="56">
        <v>28687</v>
      </c>
      <c r="E22" s="61">
        <v>37561</v>
      </c>
      <c r="F22" s="59">
        <v>1</v>
      </c>
      <c r="G22" s="37">
        <v>28264</v>
      </c>
      <c r="H22" s="10">
        <v>16</v>
      </c>
      <c r="I22" s="11">
        <v>1</v>
      </c>
      <c r="J22" s="13" t="s">
        <v>130</v>
      </c>
      <c r="K22" s="93" t="s">
        <v>130</v>
      </c>
      <c r="L22" s="95" t="str">
        <f t="shared" si="0"/>
        <v>Individu_23</v>
      </c>
      <c r="M22" s="90">
        <f t="shared" si="1"/>
        <v>43.460643394934976</v>
      </c>
      <c r="N22" s="93" t="str">
        <f t="shared" si="2"/>
        <v>3</v>
      </c>
      <c r="O22" s="93" t="str">
        <f t="shared" si="3"/>
        <v>de 36 à 45 ans</v>
      </c>
      <c r="P22" s="93">
        <f t="shared" si="4"/>
        <v>19.16495550992471</v>
      </c>
      <c r="Q22" s="93" t="str">
        <f t="shared" si="5"/>
        <v>de 16 à 25 ans</v>
      </c>
      <c r="R22" s="9" t="s">
        <v>9</v>
      </c>
      <c r="S22" s="95" t="str">
        <f t="shared" si="6"/>
        <v>Employé</v>
      </c>
      <c r="T22" s="95"/>
      <c r="U22" s="177" t="str">
        <f t="shared" si="7"/>
        <v>de 26000 à 35000</v>
      </c>
      <c r="V22" s="15"/>
      <c r="W22" s="15"/>
      <c r="X22" s="15">
        <v>2</v>
      </c>
      <c r="Y22" s="15" t="s">
        <v>102</v>
      </c>
      <c r="Z22" s="16"/>
      <c r="AC22" s="1"/>
      <c r="AD22" s="1"/>
      <c r="AH22" s="1"/>
      <c r="AI22" s="54"/>
      <c r="AJ22" s="54"/>
    </row>
    <row r="23" spans="1:36" x14ac:dyDescent="0.15">
      <c r="A23" s="1"/>
      <c r="B23" s="48" t="s">
        <v>33</v>
      </c>
      <c r="C23" s="9" t="s">
        <v>8</v>
      </c>
      <c r="D23" s="56">
        <v>29547</v>
      </c>
      <c r="E23" s="61">
        <v>43678</v>
      </c>
      <c r="F23" s="59">
        <v>2</v>
      </c>
      <c r="G23" s="37">
        <v>30969</v>
      </c>
      <c r="H23" s="10">
        <v>0</v>
      </c>
      <c r="I23" s="11">
        <v>1</v>
      </c>
      <c r="J23" s="13" t="s">
        <v>130</v>
      </c>
      <c r="K23" s="93" t="s">
        <v>130</v>
      </c>
      <c r="L23" s="95" t="str">
        <f t="shared" si="0"/>
        <v>Individu_24</v>
      </c>
      <c r="M23" s="90">
        <f t="shared" si="1"/>
        <v>41.106091718001366</v>
      </c>
      <c r="N23" s="93" t="str">
        <f t="shared" si="2"/>
        <v>3</v>
      </c>
      <c r="O23" s="93" t="str">
        <f t="shared" si="3"/>
        <v>de 36 à 45 ans</v>
      </c>
      <c r="P23" s="93">
        <f t="shared" si="4"/>
        <v>2.4175222450376452</v>
      </c>
      <c r="Q23" s="93" t="str">
        <f t="shared" si="5"/>
        <v>inférieur à 5 ans</v>
      </c>
      <c r="R23" s="9" t="s">
        <v>8</v>
      </c>
      <c r="S23" s="95" t="str">
        <f t="shared" si="6"/>
        <v>Employé</v>
      </c>
      <c r="T23" s="95"/>
      <c r="U23" s="177" t="str">
        <f t="shared" si="7"/>
        <v>de 26000 à 35000</v>
      </c>
      <c r="V23" s="15"/>
      <c r="W23" s="15"/>
      <c r="X23" s="15">
        <v>3</v>
      </c>
      <c r="Y23" s="15" t="s">
        <v>103</v>
      </c>
      <c r="Z23" s="16"/>
      <c r="AC23" s="1"/>
      <c r="AD23" s="1"/>
      <c r="AH23" s="1"/>
      <c r="AI23" s="54"/>
      <c r="AJ23" s="54"/>
    </row>
    <row r="24" spans="1:36" x14ac:dyDescent="0.15">
      <c r="A24" s="1"/>
      <c r="B24" s="48" t="s">
        <v>34</v>
      </c>
      <c r="C24" s="9" t="s">
        <v>9</v>
      </c>
      <c r="D24" s="56">
        <v>29696</v>
      </c>
      <c r="E24" s="61">
        <v>42491</v>
      </c>
      <c r="F24" s="59">
        <v>2</v>
      </c>
      <c r="G24" s="37">
        <v>20523</v>
      </c>
      <c r="H24" s="10">
        <v>0</v>
      </c>
      <c r="I24" s="11">
        <v>0.6</v>
      </c>
      <c r="J24" s="13" t="s">
        <v>130</v>
      </c>
      <c r="K24" s="93" t="s">
        <v>130</v>
      </c>
      <c r="L24" s="95" t="str">
        <f t="shared" si="0"/>
        <v>Individu_25</v>
      </c>
      <c r="M24" s="90">
        <f t="shared" si="1"/>
        <v>40.698151950718689</v>
      </c>
      <c r="N24" s="93" t="str">
        <f t="shared" si="2"/>
        <v>3</v>
      </c>
      <c r="O24" s="93" t="str">
        <f t="shared" si="3"/>
        <v>de 36 à 45 ans</v>
      </c>
      <c r="P24" s="93">
        <f t="shared" si="4"/>
        <v>5.6673511293634498</v>
      </c>
      <c r="Q24" s="93" t="str">
        <f t="shared" si="5"/>
        <v>de 5 à 15 ans</v>
      </c>
      <c r="R24" s="9" t="s">
        <v>9</v>
      </c>
      <c r="S24" s="95" t="str">
        <f t="shared" si="6"/>
        <v>Employé</v>
      </c>
      <c r="T24" s="95"/>
      <c r="U24" s="177" t="str">
        <f t="shared" si="7"/>
        <v>inférieur à 25000</v>
      </c>
      <c r="V24" s="15"/>
      <c r="W24" s="15"/>
      <c r="X24" s="15">
        <v>4</v>
      </c>
      <c r="Y24" s="15" t="s">
        <v>104</v>
      </c>
      <c r="Z24" s="16"/>
      <c r="AC24" s="1"/>
      <c r="AD24" s="1"/>
      <c r="AH24" s="1"/>
      <c r="AI24" s="54"/>
      <c r="AJ24" s="54"/>
    </row>
    <row r="25" spans="1:36" x14ac:dyDescent="0.15">
      <c r="A25" s="1"/>
      <c r="B25" s="48" t="s">
        <v>36</v>
      </c>
      <c r="C25" s="9" t="s">
        <v>8</v>
      </c>
      <c r="D25" s="56">
        <v>30344</v>
      </c>
      <c r="E25" s="61">
        <v>39052</v>
      </c>
      <c r="F25" s="59">
        <v>2</v>
      </c>
      <c r="G25" s="37">
        <v>30759</v>
      </c>
      <c r="H25" s="10">
        <v>1</v>
      </c>
      <c r="I25" s="11">
        <v>1</v>
      </c>
      <c r="J25" s="13" t="s">
        <v>130</v>
      </c>
      <c r="K25" s="93" t="s">
        <v>130</v>
      </c>
      <c r="L25" s="95" t="str">
        <f t="shared" si="0"/>
        <v>Individu_27</v>
      </c>
      <c r="M25" s="90">
        <f t="shared" si="1"/>
        <v>38.924024640657088</v>
      </c>
      <c r="N25" s="93" t="str">
        <f t="shared" si="2"/>
        <v>3</v>
      </c>
      <c r="O25" s="93" t="str">
        <f t="shared" si="3"/>
        <v>de 36 à 45 ans</v>
      </c>
      <c r="P25" s="93">
        <f t="shared" si="4"/>
        <v>15.082819986310746</v>
      </c>
      <c r="Q25" s="93" t="str">
        <f t="shared" si="5"/>
        <v>de 16 à 25 ans</v>
      </c>
      <c r="R25" s="9" t="s">
        <v>8</v>
      </c>
      <c r="S25" s="95" t="str">
        <f t="shared" si="6"/>
        <v>Employé</v>
      </c>
      <c r="T25" s="95"/>
      <c r="U25" s="177" t="str">
        <f t="shared" si="7"/>
        <v>de 26000 à 35000</v>
      </c>
      <c r="V25" s="15"/>
      <c r="W25" s="21" t="s">
        <v>105</v>
      </c>
      <c r="X25" s="15"/>
      <c r="Y25" s="15" t="s">
        <v>106</v>
      </c>
      <c r="Z25" s="16"/>
      <c r="AC25" s="1"/>
      <c r="AD25" s="1"/>
      <c r="AH25" s="1"/>
      <c r="AI25" s="54"/>
      <c r="AJ25" s="54"/>
    </row>
    <row r="26" spans="1:36" x14ac:dyDescent="0.15">
      <c r="A26" s="1"/>
      <c r="B26" s="48" t="s">
        <v>37</v>
      </c>
      <c r="C26" s="9" t="s">
        <v>8</v>
      </c>
      <c r="D26" s="56">
        <v>30387</v>
      </c>
      <c r="E26" s="61">
        <v>43435</v>
      </c>
      <c r="F26" s="59">
        <v>3</v>
      </c>
      <c r="G26" s="37">
        <v>54566</v>
      </c>
      <c r="H26" s="10">
        <v>9</v>
      </c>
      <c r="I26" s="11">
        <v>1</v>
      </c>
      <c r="J26" s="13" t="s">
        <v>130</v>
      </c>
      <c r="K26" s="93" t="s">
        <v>130</v>
      </c>
      <c r="L26" s="95" t="str">
        <f t="shared" si="0"/>
        <v>Individu_28</v>
      </c>
      <c r="M26" s="90">
        <f t="shared" si="1"/>
        <v>38.806297056810401</v>
      </c>
      <c r="N26" s="93" t="str">
        <f t="shared" si="2"/>
        <v>3</v>
      </c>
      <c r="O26" s="93" t="str">
        <f t="shared" si="3"/>
        <v>de 36 à 45 ans</v>
      </c>
      <c r="P26" s="93">
        <f t="shared" si="4"/>
        <v>3.0828199863107462</v>
      </c>
      <c r="Q26" s="93" t="str">
        <f t="shared" si="5"/>
        <v>inférieur à 5 ans</v>
      </c>
      <c r="R26" s="9" t="s">
        <v>8</v>
      </c>
      <c r="S26" s="95" t="str">
        <f t="shared" si="6"/>
        <v>Cadre</v>
      </c>
      <c r="T26" s="95"/>
      <c r="U26" s="177" t="str">
        <f t="shared" si="7"/>
        <v>de 46000 à 60000</v>
      </c>
      <c r="V26" s="15"/>
      <c r="W26" s="15"/>
      <c r="X26" s="15"/>
      <c r="Y26" s="15" t="s">
        <v>112</v>
      </c>
      <c r="Z26" s="16"/>
      <c r="AC26" s="1"/>
      <c r="AD26" s="1"/>
      <c r="AH26" s="1"/>
      <c r="AI26" s="54"/>
      <c r="AJ26" s="54"/>
    </row>
    <row r="27" spans="1:36" x14ac:dyDescent="0.15">
      <c r="A27" s="1"/>
      <c r="B27" s="48" t="s">
        <v>38</v>
      </c>
      <c r="C27" s="9" t="s">
        <v>9</v>
      </c>
      <c r="D27" s="56">
        <v>30917</v>
      </c>
      <c r="E27" s="61">
        <v>39661</v>
      </c>
      <c r="F27" s="59">
        <v>3</v>
      </c>
      <c r="G27" s="37">
        <v>46356</v>
      </c>
      <c r="H27" s="10">
        <v>0</v>
      </c>
      <c r="I27" s="11">
        <v>1</v>
      </c>
      <c r="J27" s="13" t="s">
        <v>130</v>
      </c>
      <c r="K27" s="93" t="s">
        <v>130</v>
      </c>
      <c r="L27" s="95" t="str">
        <f t="shared" si="0"/>
        <v>Individu_29</v>
      </c>
      <c r="M27" s="90">
        <f t="shared" si="1"/>
        <v>37.355236139630392</v>
      </c>
      <c r="N27" s="93" t="str">
        <f t="shared" si="2"/>
        <v>3</v>
      </c>
      <c r="O27" s="93" t="str">
        <f t="shared" si="3"/>
        <v>de 36 à 45 ans</v>
      </c>
      <c r="P27" s="93">
        <f t="shared" si="4"/>
        <v>13.415468856947296</v>
      </c>
      <c r="Q27" s="93" t="str">
        <f t="shared" si="5"/>
        <v>de 5 à 15 ans</v>
      </c>
      <c r="R27" s="9" t="s">
        <v>9</v>
      </c>
      <c r="S27" s="95" t="str">
        <f t="shared" si="6"/>
        <v>Cadre</v>
      </c>
      <c r="T27" s="95"/>
      <c r="U27" s="177" t="str">
        <f t="shared" si="7"/>
        <v>de 46000 à 60000</v>
      </c>
      <c r="V27" s="15"/>
      <c r="W27" s="15"/>
      <c r="X27" s="15"/>
      <c r="Y27" s="15" t="s">
        <v>113</v>
      </c>
      <c r="Z27" s="16"/>
      <c r="AC27" s="1"/>
      <c r="AD27" s="1"/>
      <c r="AH27" s="1"/>
      <c r="AI27" s="54"/>
      <c r="AJ27" s="54"/>
    </row>
    <row r="28" spans="1:36" x14ac:dyDescent="0.15">
      <c r="A28" s="1"/>
      <c r="B28" s="48" t="s">
        <v>40</v>
      </c>
      <c r="C28" s="9" t="s">
        <v>8</v>
      </c>
      <c r="D28" s="56">
        <v>32117</v>
      </c>
      <c r="E28" s="61">
        <v>41699</v>
      </c>
      <c r="F28" s="59">
        <v>4</v>
      </c>
      <c r="G28" s="37">
        <v>127272</v>
      </c>
      <c r="H28" s="10">
        <v>0</v>
      </c>
      <c r="I28" s="11">
        <v>1</v>
      </c>
      <c r="J28" s="13" t="s">
        <v>130</v>
      </c>
      <c r="K28" s="93" t="s">
        <v>130</v>
      </c>
      <c r="L28" s="95" t="str">
        <f t="shared" si="0"/>
        <v>Individu_31</v>
      </c>
      <c r="M28" s="90">
        <f t="shared" si="1"/>
        <v>34.069815195071868</v>
      </c>
      <c r="N28" s="93" t="str">
        <f t="shared" si="2"/>
        <v>2</v>
      </c>
      <c r="O28" s="93" t="str">
        <f t="shared" si="3"/>
        <v>de 29 à 35 ans</v>
      </c>
      <c r="P28" s="93">
        <f t="shared" si="4"/>
        <v>7.8357289527720742</v>
      </c>
      <c r="Q28" s="93" t="str">
        <f t="shared" si="5"/>
        <v>de 5 à 15 ans</v>
      </c>
      <c r="R28" s="9" t="s">
        <v>8</v>
      </c>
      <c r="S28" s="95" t="str">
        <f t="shared" si="6"/>
        <v>Cadre</v>
      </c>
      <c r="T28" s="95"/>
      <c r="U28" s="177" t="str">
        <f t="shared" si="7"/>
        <v>Supérieur à 61000</v>
      </c>
      <c r="V28" s="15"/>
      <c r="W28" s="21" t="s">
        <v>107</v>
      </c>
      <c r="X28" s="15"/>
      <c r="Y28" s="15" t="s">
        <v>110</v>
      </c>
      <c r="Z28" s="16"/>
      <c r="AC28" s="1"/>
      <c r="AD28" s="1"/>
      <c r="AH28" s="1"/>
      <c r="AI28" s="54"/>
      <c r="AJ28" s="54"/>
    </row>
    <row r="29" spans="1:36" x14ac:dyDescent="0.15">
      <c r="A29" s="1"/>
      <c r="B29" s="48" t="s">
        <v>41</v>
      </c>
      <c r="C29" s="9" t="s">
        <v>8</v>
      </c>
      <c r="D29" s="56">
        <v>32815</v>
      </c>
      <c r="E29" s="61">
        <v>41883</v>
      </c>
      <c r="F29" s="59">
        <v>3</v>
      </c>
      <c r="G29" s="37">
        <v>52174</v>
      </c>
      <c r="H29" s="10">
        <v>1</v>
      </c>
      <c r="I29" s="11">
        <v>1</v>
      </c>
      <c r="J29" s="13" t="s">
        <v>130</v>
      </c>
      <c r="K29" s="93" t="s">
        <v>130</v>
      </c>
      <c r="L29" s="95" t="str">
        <f t="shared" si="0"/>
        <v>Individu_32</v>
      </c>
      <c r="M29" s="90">
        <f t="shared" si="1"/>
        <v>32.158795345653665</v>
      </c>
      <c r="N29" s="93" t="str">
        <f t="shared" si="2"/>
        <v>2</v>
      </c>
      <c r="O29" s="93" t="str">
        <f t="shared" si="3"/>
        <v>de 29 à 35 ans</v>
      </c>
      <c r="P29" s="93">
        <f t="shared" si="4"/>
        <v>7.3319644079397674</v>
      </c>
      <c r="Q29" s="93" t="str">
        <f t="shared" si="5"/>
        <v>de 5 à 15 ans</v>
      </c>
      <c r="R29" s="9" t="s">
        <v>8</v>
      </c>
      <c r="S29" s="95" t="str">
        <f t="shared" si="6"/>
        <v>Cadre</v>
      </c>
      <c r="T29" s="95"/>
      <c r="U29" s="177" t="str">
        <f t="shared" si="7"/>
        <v>de 46000 à 60000</v>
      </c>
      <c r="V29" s="15"/>
      <c r="W29" s="15"/>
      <c r="X29" s="15"/>
      <c r="Y29" s="15"/>
      <c r="Z29" s="16"/>
      <c r="AC29" s="1"/>
      <c r="AD29" s="1"/>
      <c r="AH29" s="1"/>
      <c r="AI29" s="54"/>
      <c r="AJ29" s="54"/>
    </row>
    <row r="30" spans="1:36" x14ac:dyDescent="0.15">
      <c r="A30" s="1"/>
      <c r="B30" s="48" t="s">
        <v>42</v>
      </c>
      <c r="C30" s="9" t="s">
        <v>8</v>
      </c>
      <c r="D30" s="56">
        <v>33158</v>
      </c>
      <c r="E30" s="61">
        <v>41000</v>
      </c>
      <c r="F30" s="59">
        <v>1</v>
      </c>
      <c r="G30" s="37">
        <v>27082</v>
      </c>
      <c r="H30" s="10">
        <v>5</v>
      </c>
      <c r="I30" s="11">
        <v>1</v>
      </c>
      <c r="J30" s="13" t="s">
        <v>130</v>
      </c>
      <c r="K30" s="93" t="s">
        <v>130</v>
      </c>
      <c r="L30" s="95" t="str">
        <f t="shared" si="0"/>
        <v>Individu_33</v>
      </c>
      <c r="M30" s="90">
        <f t="shared" si="1"/>
        <v>31.219712525667351</v>
      </c>
      <c r="N30" s="93" t="str">
        <f t="shared" si="2"/>
        <v>2</v>
      </c>
      <c r="O30" s="93" t="str">
        <f t="shared" si="3"/>
        <v>de 29 à 35 ans</v>
      </c>
      <c r="P30" s="93">
        <f t="shared" si="4"/>
        <v>9.7494866529774136</v>
      </c>
      <c r="Q30" s="93" t="str">
        <f t="shared" si="5"/>
        <v>de 5 à 15 ans</v>
      </c>
      <c r="R30" s="9" t="s">
        <v>8</v>
      </c>
      <c r="S30" s="95" t="str">
        <f t="shared" si="6"/>
        <v>Employé</v>
      </c>
      <c r="T30" s="95"/>
      <c r="U30" s="177" t="str">
        <f t="shared" si="7"/>
        <v>de 26000 à 35000</v>
      </c>
      <c r="V30" s="15"/>
      <c r="W30" s="22" t="s">
        <v>108</v>
      </c>
      <c r="X30" s="15"/>
      <c r="Y30" s="15" t="s">
        <v>109</v>
      </c>
      <c r="Z30" s="16"/>
      <c r="AC30" s="1"/>
      <c r="AD30" s="1"/>
      <c r="AH30" s="1"/>
      <c r="AI30" s="54"/>
      <c r="AJ30" s="54"/>
    </row>
    <row r="31" spans="1:36" x14ac:dyDescent="0.15">
      <c r="A31" s="1"/>
      <c r="B31" s="48" t="s">
        <v>43</v>
      </c>
      <c r="C31" s="9" t="s">
        <v>8</v>
      </c>
      <c r="D31" s="56">
        <v>33454</v>
      </c>
      <c r="E31" s="61">
        <v>43101</v>
      </c>
      <c r="F31" s="59">
        <v>1</v>
      </c>
      <c r="G31" s="37">
        <v>25951</v>
      </c>
      <c r="H31" s="10">
        <v>10</v>
      </c>
      <c r="I31" s="11">
        <v>1</v>
      </c>
      <c r="J31" s="13" t="s">
        <v>130</v>
      </c>
      <c r="K31" s="93" t="s">
        <v>130</v>
      </c>
      <c r="L31" s="95" t="str">
        <f t="shared" si="0"/>
        <v>Individu_34</v>
      </c>
      <c r="M31" s="90">
        <f t="shared" si="1"/>
        <v>30.409308692676248</v>
      </c>
      <c r="N31" s="93" t="str">
        <f t="shared" si="2"/>
        <v>2</v>
      </c>
      <c r="O31" s="93" t="str">
        <f t="shared" si="3"/>
        <v>de 29 à 35 ans</v>
      </c>
      <c r="P31" s="93">
        <f t="shared" si="4"/>
        <v>3.9972621492128679</v>
      </c>
      <c r="Q31" s="93" t="str">
        <f t="shared" si="5"/>
        <v>inférieur à 5 ans</v>
      </c>
      <c r="R31" s="9" t="s">
        <v>8</v>
      </c>
      <c r="S31" s="95" t="str">
        <f t="shared" si="6"/>
        <v>Employé</v>
      </c>
      <c r="T31" s="95"/>
      <c r="U31" s="177" t="str">
        <f t="shared" si="7"/>
        <v>de 26000 à 35000</v>
      </c>
      <c r="V31" s="15"/>
      <c r="W31" s="15"/>
      <c r="X31" s="15"/>
      <c r="Y31" s="15"/>
      <c r="Z31" s="16"/>
      <c r="AC31" s="1"/>
      <c r="AD31" s="1"/>
      <c r="AH31" s="1"/>
      <c r="AI31" s="54"/>
      <c r="AJ31" s="54"/>
    </row>
    <row r="32" spans="1:36" x14ac:dyDescent="0.15">
      <c r="A32" s="1"/>
      <c r="B32" s="48" t="s">
        <v>45</v>
      </c>
      <c r="C32" s="9" t="s">
        <v>8</v>
      </c>
      <c r="D32" s="56">
        <v>33855</v>
      </c>
      <c r="E32" s="61">
        <v>42583</v>
      </c>
      <c r="F32" s="59">
        <v>1</v>
      </c>
      <c r="G32" s="37">
        <v>28732</v>
      </c>
      <c r="H32" s="10">
        <v>0</v>
      </c>
      <c r="I32" s="11">
        <v>1</v>
      </c>
      <c r="J32" s="13" t="s">
        <v>130</v>
      </c>
      <c r="K32" s="93" t="s">
        <v>130</v>
      </c>
      <c r="L32" s="95" t="str">
        <f t="shared" si="0"/>
        <v>Individu_36</v>
      </c>
      <c r="M32" s="90">
        <f t="shared" si="1"/>
        <v>29.311430527036276</v>
      </c>
      <c r="N32" s="93" t="str">
        <f t="shared" si="2"/>
        <v>2</v>
      </c>
      <c r="O32" s="93" t="str">
        <f t="shared" si="3"/>
        <v>de 29 à 35 ans</v>
      </c>
      <c r="P32" s="93">
        <f t="shared" si="4"/>
        <v>5.415468856947296</v>
      </c>
      <c r="Q32" s="93" t="str">
        <f t="shared" si="5"/>
        <v>de 5 à 15 ans</v>
      </c>
      <c r="R32" s="9" t="s">
        <v>8</v>
      </c>
      <c r="S32" s="95" t="str">
        <f t="shared" si="6"/>
        <v>Employé</v>
      </c>
      <c r="T32" s="95"/>
      <c r="U32" s="177" t="str">
        <f t="shared" si="7"/>
        <v>de 26000 à 35000</v>
      </c>
      <c r="V32" s="15"/>
      <c r="W32" s="21" t="s">
        <v>6</v>
      </c>
      <c r="X32" s="15">
        <v>1</v>
      </c>
      <c r="Y32" s="15" t="s">
        <v>94</v>
      </c>
      <c r="Z32" s="16"/>
      <c r="AC32" s="1"/>
      <c r="AD32" s="1"/>
      <c r="AH32" s="1"/>
      <c r="AI32" s="54"/>
      <c r="AJ32" s="54"/>
    </row>
    <row r="33" spans="1:36" x14ac:dyDescent="0.15">
      <c r="A33" s="1"/>
      <c r="B33" s="48" t="s">
        <v>46</v>
      </c>
      <c r="C33" s="9" t="s">
        <v>9</v>
      </c>
      <c r="D33" s="56">
        <v>34502</v>
      </c>
      <c r="E33" s="61">
        <v>42156</v>
      </c>
      <c r="F33" s="59">
        <v>1</v>
      </c>
      <c r="G33" s="37">
        <v>27082</v>
      </c>
      <c r="H33" s="10">
        <v>0</v>
      </c>
      <c r="I33" s="11">
        <v>1</v>
      </c>
      <c r="J33" s="13" t="s">
        <v>130</v>
      </c>
      <c r="K33" s="93" t="s">
        <v>130</v>
      </c>
      <c r="L33" s="95" t="str">
        <f t="shared" si="0"/>
        <v>Individu_37</v>
      </c>
      <c r="M33" s="90">
        <f t="shared" si="1"/>
        <v>27.540041067761805</v>
      </c>
      <c r="N33" s="93" t="str">
        <f t="shared" si="2"/>
        <v>1</v>
      </c>
      <c r="O33" s="93" t="str">
        <f t="shared" si="3"/>
        <v>inférieur à 28 ans</v>
      </c>
      <c r="P33" s="93">
        <f t="shared" si="4"/>
        <v>6.584531143052704</v>
      </c>
      <c r="Q33" s="93" t="str">
        <f t="shared" si="5"/>
        <v>de 5 à 15 ans</v>
      </c>
      <c r="R33" s="9" t="s">
        <v>9</v>
      </c>
      <c r="S33" s="95" t="str">
        <f t="shared" si="6"/>
        <v>Employé</v>
      </c>
      <c r="T33" s="95"/>
      <c r="U33" s="177" t="str">
        <f t="shared" si="7"/>
        <v>de 26000 à 35000</v>
      </c>
      <c r="V33" s="15"/>
      <c r="W33" s="15"/>
      <c r="X33" s="15">
        <v>2</v>
      </c>
      <c r="Y33" s="15" t="s">
        <v>95</v>
      </c>
      <c r="Z33" s="16"/>
      <c r="AC33" s="1"/>
      <c r="AD33" s="1"/>
      <c r="AH33" s="1"/>
      <c r="AI33" s="54"/>
      <c r="AJ33" s="54"/>
    </row>
    <row r="34" spans="1:36" x14ac:dyDescent="0.15">
      <c r="A34" s="1"/>
      <c r="B34" s="48" t="s">
        <v>47</v>
      </c>
      <c r="C34" s="9" t="s">
        <v>8</v>
      </c>
      <c r="D34" s="56">
        <v>34698</v>
      </c>
      <c r="E34" s="61">
        <v>42156</v>
      </c>
      <c r="F34" s="59">
        <v>1</v>
      </c>
      <c r="G34" s="37">
        <v>26252</v>
      </c>
      <c r="H34" s="10">
        <v>2</v>
      </c>
      <c r="I34" s="11">
        <v>1</v>
      </c>
      <c r="J34" s="13" t="s">
        <v>130</v>
      </c>
      <c r="K34" s="93" t="s">
        <v>130</v>
      </c>
      <c r="L34" s="95" t="str">
        <f t="shared" si="0"/>
        <v>Individu_38</v>
      </c>
      <c r="M34" s="90">
        <f t="shared" si="1"/>
        <v>27.003422313483917</v>
      </c>
      <c r="N34" s="93" t="str">
        <f t="shared" si="2"/>
        <v>1</v>
      </c>
      <c r="O34" s="93" t="str">
        <f t="shared" si="3"/>
        <v>inférieur à 28 ans</v>
      </c>
      <c r="P34" s="93">
        <f t="shared" si="4"/>
        <v>6.584531143052704</v>
      </c>
      <c r="Q34" s="93" t="str">
        <f t="shared" si="5"/>
        <v>de 5 à 15 ans</v>
      </c>
      <c r="R34" s="9" t="s">
        <v>8</v>
      </c>
      <c r="S34" s="95" t="str">
        <f t="shared" si="6"/>
        <v>Employé</v>
      </c>
      <c r="T34" s="95"/>
      <c r="U34" s="177" t="str">
        <f t="shared" si="7"/>
        <v>de 26000 à 35000</v>
      </c>
      <c r="V34" s="15"/>
      <c r="W34" s="15"/>
      <c r="X34" s="15">
        <v>3</v>
      </c>
      <c r="Y34" s="15" t="s">
        <v>96</v>
      </c>
      <c r="Z34" s="16"/>
      <c r="AC34" s="1"/>
      <c r="AD34" s="1"/>
      <c r="AH34" s="1"/>
      <c r="AI34" s="54"/>
      <c r="AJ34" s="54"/>
    </row>
    <row r="35" spans="1:36" x14ac:dyDescent="0.15">
      <c r="A35" s="1"/>
      <c r="B35" s="48" t="s">
        <v>49</v>
      </c>
      <c r="C35" s="9" t="s">
        <v>9</v>
      </c>
      <c r="D35" s="56">
        <v>36065</v>
      </c>
      <c r="E35" s="61">
        <v>43282</v>
      </c>
      <c r="F35" s="59">
        <v>1</v>
      </c>
      <c r="G35" s="37">
        <v>26059</v>
      </c>
      <c r="H35" s="10">
        <v>0</v>
      </c>
      <c r="I35" s="11">
        <v>1</v>
      </c>
      <c r="J35" s="13" t="s">
        <v>130</v>
      </c>
      <c r="K35" s="93" t="s">
        <v>130</v>
      </c>
      <c r="L35" s="95" t="str">
        <f t="shared" si="0"/>
        <v>Individu_40</v>
      </c>
      <c r="M35" s="90">
        <f t="shared" si="1"/>
        <v>23.260780287474333</v>
      </c>
      <c r="N35" s="93" t="str">
        <f t="shared" si="2"/>
        <v>1</v>
      </c>
      <c r="O35" s="93" t="str">
        <f t="shared" si="3"/>
        <v>inférieur à 28 ans</v>
      </c>
      <c r="P35" s="93">
        <f t="shared" si="4"/>
        <v>3.5017111567419574</v>
      </c>
      <c r="Q35" s="93" t="str">
        <f t="shared" si="5"/>
        <v>inférieur à 5 ans</v>
      </c>
      <c r="R35" s="9" t="s">
        <v>9</v>
      </c>
      <c r="S35" s="95" t="str">
        <f t="shared" si="6"/>
        <v>Employé</v>
      </c>
      <c r="T35" s="95"/>
      <c r="U35" s="177" t="str">
        <f t="shared" si="7"/>
        <v>de 26000 à 35000</v>
      </c>
      <c r="V35" s="15"/>
      <c r="W35" s="15"/>
      <c r="X35" s="15">
        <v>4</v>
      </c>
      <c r="Y35" s="15" t="s">
        <v>97</v>
      </c>
      <c r="Z35" s="16"/>
      <c r="AC35" s="1"/>
      <c r="AD35" s="1"/>
      <c r="AH35" s="1"/>
      <c r="AI35" s="54"/>
      <c r="AJ35" s="54"/>
    </row>
    <row r="36" spans="1:36" x14ac:dyDescent="0.15">
      <c r="A36" s="1"/>
      <c r="B36" s="48" t="s">
        <v>53</v>
      </c>
      <c r="C36" s="9" t="s">
        <v>8</v>
      </c>
      <c r="D36" s="56">
        <v>34633</v>
      </c>
      <c r="E36" s="61">
        <v>41334</v>
      </c>
      <c r="F36" s="59">
        <v>3</v>
      </c>
      <c r="G36" s="37">
        <v>50237</v>
      </c>
      <c r="H36" s="9">
        <v>2</v>
      </c>
      <c r="I36" s="11">
        <v>1</v>
      </c>
      <c r="J36" s="13" t="s">
        <v>130</v>
      </c>
      <c r="K36" s="93" t="s">
        <v>130</v>
      </c>
      <c r="L36" s="95" t="str">
        <f t="shared" si="0"/>
        <v>Individu_41</v>
      </c>
      <c r="M36" s="90">
        <f t="shared" si="1"/>
        <v>27.1813826146475</v>
      </c>
      <c r="N36" s="93" t="str">
        <f t="shared" si="2"/>
        <v>1</v>
      </c>
      <c r="O36" s="93" t="str">
        <f t="shared" si="3"/>
        <v>inférieur à 28 ans</v>
      </c>
      <c r="P36" s="93">
        <f t="shared" si="4"/>
        <v>8.8350444900752905</v>
      </c>
      <c r="Q36" s="93" t="str">
        <f t="shared" ref="Q36:Q67" si="8">IF(P36&lt;=$H$107,"inférieur à 5 ans",IF(P36&lt;=$H$108,"de 5 à 15 ans",IF(P36&lt;=$H$109,"de 16 à 25 ans",IF(P36&lt;=H142,"de 26 à 35 ans","Supérieur à 36"))))</f>
        <v>de 5 à 15 ans</v>
      </c>
      <c r="R36" s="9" t="s">
        <v>8</v>
      </c>
      <c r="S36" s="95" t="str">
        <f t="shared" si="6"/>
        <v>Cadre</v>
      </c>
      <c r="T36" s="95"/>
      <c r="U36" s="177" t="str">
        <f t="shared" si="7"/>
        <v>de 46000 à 60000</v>
      </c>
      <c r="V36" s="15"/>
      <c r="W36" s="15"/>
      <c r="X36" s="15">
        <v>5</v>
      </c>
      <c r="Y36" s="15" t="s">
        <v>98</v>
      </c>
      <c r="Z36" s="16"/>
      <c r="AC36" s="1"/>
      <c r="AD36" s="1"/>
      <c r="AH36" s="1"/>
      <c r="AI36" s="54"/>
      <c r="AJ36" s="54"/>
    </row>
    <row r="37" spans="1:36" x14ac:dyDescent="0.15">
      <c r="A37" s="1"/>
      <c r="B37" s="48" t="s">
        <v>55</v>
      </c>
      <c r="C37" s="9" t="s">
        <v>9</v>
      </c>
      <c r="D37" s="56">
        <v>28568</v>
      </c>
      <c r="E37" s="61">
        <v>36892</v>
      </c>
      <c r="F37" s="59">
        <v>4</v>
      </c>
      <c r="G37" s="37">
        <v>103749</v>
      </c>
      <c r="H37" s="9">
        <v>0</v>
      </c>
      <c r="I37" s="11">
        <v>1</v>
      </c>
      <c r="J37" s="13" t="s">
        <v>130</v>
      </c>
      <c r="K37" s="93" t="s">
        <v>130</v>
      </c>
      <c r="L37" s="95" t="str">
        <f t="shared" si="0"/>
        <v>Individu_43</v>
      </c>
      <c r="M37" s="90">
        <f t="shared" si="1"/>
        <v>43.786447638603697</v>
      </c>
      <c r="N37" s="93" t="str">
        <f t="shared" si="2"/>
        <v>3</v>
      </c>
      <c r="O37" s="93" t="str">
        <f t="shared" si="3"/>
        <v>de 36 à 45 ans</v>
      </c>
      <c r="P37" s="93">
        <f t="shared" si="4"/>
        <v>20.996577686516083</v>
      </c>
      <c r="Q37" s="93" t="str">
        <f t="shared" si="8"/>
        <v>de 16 à 25 ans</v>
      </c>
      <c r="R37" s="9" t="s">
        <v>9</v>
      </c>
      <c r="S37" s="95" t="str">
        <f t="shared" si="6"/>
        <v>Cadre</v>
      </c>
      <c r="T37" s="95"/>
      <c r="U37" s="177" t="str">
        <f t="shared" si="7"/>
        <v>Supérieur à 61000</v>
      </c>
      <c r="V37" s="15"/>
      <c r="W37" s="15"/>
      <c r="X37" s="15">
        <v>6</v>
      </c>
      <c r="Y37" s="15" t="s">
        <v>99</v>
      </c>
      <c r="Z37" s="16"/>
      <c r="AC37" s="1"/>
      <c r="AD37" s="1"/>
      <c r="AH37" s="1"/>
      <c r="AI37" s="54"/>
      <c r="AJ37" s="54"/>
    </row>
    <row r="38" spans="1:36" x14ac:dyDescent="0.15">
      <c r="A38" s="1"/>
      <c r="B38" s="48" t="s">
        <v>56</v>
      </c>
      <c r="C38" s="9" t="s">
        <v>8</v>
      </c>
      <c r="D38" s="56">
        <v>29704</v>
      </c>
      <c r="E38" s="61">
        <v>42491</v>
      </c>
      <c r="F38" s="59">
        <v>1</v>
      </c>
      <c r="G38" s="37">
        <v>23826</v>
      </c>
      <c r="H38" s="9">
        <v>0</v>
      </c>
      <c r="I38" s="11">
        <v>0.8</v>
      </c>
      <c r="J38" s="13" t="s">
        <v>130</v>
      </c>
      <c r="K38" s="93" t="s">
        <v>130</v>
      </c>
      <c r="L38" s="95" t="str">
        <f t="shared" si="0"/>
        <v>Individu_44</v>
      </c>
      <c r="M38" s="90">
        <f t="shared" si="1"/>
        <v>40.676249144421632</v>
      </c>
      <c r="N38" s="93" t="str">
        <f t="shared" si="2"/>
        <v>3</v>
      </c>
      <c r="O38" s="93" t="str">
        <f t="shared" si="3"/>
        <v>de 36 à 45 ans</v>
      </c>
      <c r="P38" s="93">
        <f t="shared" si="4"/>
        <v>5.6673511293634498</v>
      </c>
      <c r="Q38" s="93" t="str">
        <f t="shared" si="8"/>
        <v>de 5 à 15 ans</v>
      </c>
      <c r="R38" s="9" t="s">
        <v>8</v>
      </c>
      <c r="S38" s="95" t="str">
        <f t="shared" si="6"/>
        <v>Employé</v>
      </c>
      <c r="T38" s="95"/>
      <c r="U38" s="177" t="str">
        <f t="shared" si="7"/>
        <v>inférieur à 25000</v>
      </c>
      <c r="V38" s="15"/>
      <c r="W38" s="15"/>
      <c r="X38" s="15">
        <v>7</v>
      </c>
      <c r="Y38" s="15" t="s">
        <v>100</v>
      </c>
      <c r="Z38" s="16"/>
      <c r="AC38" s="1"/>
      <c r="AD38" s="1"/>
      <c r="AH38" s="1"/>
      <c r="AI38" s="54"/>
      <c r="AJ38" s="54"/>
    </row>
    <row r="39" spans="1:36" x14ac:dyDescent="0.15">
      <c r="A39" s="1"/>
      <c r="B39" s="48" t="s">
        <v>57</v>
      </c>
      <c r="C39" s="9" t="s">
        <v>8</v>
      </c>
      <c r="D39" s="56">
        <v>30563</v>
      </c>
      <c r="E39" s="61">
        <v>43435</v>
      </c>
      <c r="F39" s="59">
        <v>1</v>
      </c>
      <c r="G39" s="37">
        <v>27903</v>
      </c>
      <c r="H39" s="9">
        <v>0</v>
      </c>
      <c r="I39" s="11">
        <v>1</v>
      </c>
      <c r="J39" s="13" t="s">
        <v>130</v>
      </c>
      <c r="K39" s="93" t="s">
        <v>130</v>
      </c>
      <c r="L39" s="95" t="str">
        <f t="shared" si="0"/>
        <v>Individu_45</v>
      </c>
      <c r="M39" s="90">
        <f t="shared" si="1"/>
        <v>38.324435318275157</v>
      </c>
      <c r="N39" s="93" t="str">
        <f t="shared" si="2"/>
        <v>3</v>
      </c>
      <c r="O39" s="93" t="str">
        <f t="shared" si="3"/>
        <v>de 36 à 45 ans</v>
      </c>
      <c r="P39" s="93">
        <f t="shared" si="4"/>
        <v>3.0828199863107462</v>
      </c>
      <c r="Q39" s="93" t="str">
        <f t="shared" si="8"/>
        <v>inférieur à 5 ans</v>
      </c>
      <c r="R39" s="9" t="s">
        <v>8</v>
      </c>
      <c r="S39" s="95" t="str">
        <f t="shared" si="6"/>
        <v>Employé</v>
      </c>
      <c r="T39" s="95"/>
      <c r="U39" s="177" t="str">
        <f t="shared" si="7"/>
        <v>de 26000 à 35000</v>
      </c>
      <c r="V39" s="15"/>
      <c r="W39" s="15"/>
      <c r="X39" s="15"/>
      <c r="Y39" s="15"/>
      <c r="Z39" s="16"/>
      <c r="AC39" s="1"/>
      <c r="AD39" s="1"/>
      <c r="AH39" s="1"/>
      <c r="AI39" s="54"/>
      <c r="AJ39" s="54"/>
    </row>
    <row r="40" spans="1:36" x14ac:dyDescent="0.15">
      <c r="A40" s="1"/>
      <c r="B40" s="48" t="s">
        <v>60</v>
      </c>
      <c r="C40" s="9" t="s">
        <v>8</v>
      </c>
      <c r="D40" s="56">
        <v>36173</v>
      </c>
      <c r="E40" s="61">
        <v>43617</v>
      </c>
      <c r="F40" s="59">
        <v>1</v>
      </c>
      <c r="G40" s="37">
        <v>27854</v>
      </c>
      <c r="H40" s="9">
        <v>26</v>
      </c>
      <c r="I40" s="11">
        <v>1</v>
      </c>
      <c r="J40" s="13" t="s">
        <v>130</v>
      </c>
      <c r="K40" s="93" t="s">
        <v>130</v>
      </c>
      <c r="L40" s="95" t="str">
        <f t="shared" si="0"/>
        <v>Individu_48</v>
      </c>
      <c r="M40" s="90">
        <f t="shared" si="1"/>
        <v>22.965092402464066</v>
      </c>
      <c r="N40" s="93" t="str">
        <f t="shared" si="2"/>
        <v>1</v>
      </c>
      <c r="O40" s="93" t="str">
        <f t="shared" si="3"/>
        <v>inférieur à 28 ans</v>
      </c>
      <c r="P40" s="93">
        <f t="shared" si="4"/>
        <v>2.5845311430527036</v>
      </c>
      <c r="Q40" s="93" t="str">
        <f t="shared" si="8"/>
        <v>inférieur à 5 ans</v>
      </c>
      <c r="R40" s="9" t="s">
        <v>8</v>
      </c>
      <c r="S40" s="95" t="str">
        <f t="shared" si="6"/>
        <v>Employé</v>
      </c>
      <c r="T40" s="95"/>
      <c r="U40" s="177" t="str">
        <f t="shared" si="7"/>
        <v>de 26000 à 35000</v>
      </c>
      <c r="V40" s="15"/>
      <c r="W40" s="23" t="s">
        <v>115</v>
      </c>
      <c r="X40" s="15"/>
      <c r="Y40" s="15"/>
      <c r="Z40" s="16"/>
      <c r="AC40" s="1"/>
      <c r="AD40" s="1"/>
      <c r="AH40" s="1"/>
      <c r="AI40" s="54"/>
      <c r="AJ40" s="54"/>
    </row>
    <row r="41" spans="1:36" x14ac:dyDescent="0.15">
      <c r="A41" s="1"/>
      <c r="B41" s="48" t="s">
        <v>61</v>
      </c>
      <c r="C41" s="9" t="s">
        <v>8</v>
      </c>
      <c r="D41" s="56">
        <v>32980</v>
      </c>
      <c r="E41" s="61">
        <v>41883</v>
      </c>
      <c r="F41" s="59">
        <v>3</v>
      </c>
      <c r="G41" s="37">
        <v>54312</v>
      </c>
      <c r="H41" s="9">
        <v>0</v>
      </c>
      <c r="I41" s="11">
        <v>1</v>
      </c>
      <c r="J41" s="13" t="s">
        <v>130</v>
      </c>
      <c r="K41" s="93" t="s">
        <v>130</v>
      </c>
      <c r="L41" s="95" t="str">
        <f t="shared" si="0"/>
        <v>Individu_49</v>
      </c>
      <c r="M41" s="90">
        <f t="shared" si="1"/>
        <v>31.707049965776864</v>
      </c>
      <c r="N41" s="93" t="str">
        <f t="shared" si="2"/>
        <v>2</v>
      </c>
      <c r="O41" s="93" t="str">
        <f t="shared" si="3"/>
        <v>de 29 à 35 ans</v>
      </c>
      <c r="P41" s="93">
        <f t="shared" si="4"/>
        <v>7.3319644079397674</v>
      </c>
      <c r="Q41" s="93" t="str">
        <f t="shared" si="8"/>
        <v>de 5 à 15 ans</v>
      </c>
      <c r="R41" s="9" t="s">
        <v>8</v>
      </c>
      <c r="S41" s="95" t="str">
        <f t="shared" si="6"/>
        <v>Cadre</v>
      </c>
      <c r="T41" s="95"/>
      <c r="U41" s="177" t="str">
        <f t="shared" si="7"/>
        <v>de 46000 à 60000</v>
      </c>
      <c r="V41" s="15"/>
      <c r="W41" s="15"/>
      <c r="X41" s="15"/>
      <c r="Y41" s="15"/>
      <c r="Z41" s="16"/>
      <c r="AC41" s="1"/>
      <c r="AD41" s="1"/>
      <c r="AH41" s="1"/>
      <c r="AI41" s="54"/>
      <c r="AJ41" s="54"/>
    </row>
    <row r="42" spans="1:36" x14ac:dyDescent="0.15">
      <c r="A42" s="1"/>
      <c r="B42" s="48" t="s">
        <v>62</v>
      </c>
      <c r="C42" s="9" t="s">
        <v>9</v>
      </c>
      <c r="D42" s="56">
        <v>34560</v>
      </c>
      <c r="E42" s="61">
        <v>42156</v>
      </c>
      <c r="F42" s="59">
        <v>2</v>
      </c>
      <c r="G42" s="37">
        <v>44203</v>
      </c>
      <c r="H42" s="9">
        <v>1</v>
      </c>
      <c r="I42" s="11">
        <v>1</v>
      </c>
      <c r="J42" s="13" t="s">
        <v>130</v>
      </c>
      <c r="K42" s="93" t="s">
        <v>130</v>
      </c>
      <c r="L42" s="95" t="str">
        <f t="shared" si="0"/>
        <v>Individu_50</v>
      </c>
      <c r="M42" s="90">
        <f t="shared" si="1"/>
        <v>27.381245722108144</v>
      </c>
      <c r="N42" s="93" t="str">
        <f t="shared" si="2"/>
        <v>1</v>
      </c>
      <c r="O42" s="93" t="str">
        <f t="shared" si="3"/>
        <v>inférieur à 28 ans</v>
      </c>
      <c r="P42" s="93">
        <f t="shared" si="4"/>
        <v>6.584531143052704</v>
      </c>
      <c r="Q42" s="93" t="str">
        <f t="shared" si="8"/>
        <v>de 5 à 15 ans</v>
      </c>
      <c r="R42" s="9" t="s">
        <v>9</v>
      </c>
      <c r="S42" s="95" t="str">
        <f t="shared" si="6"/>
        <v>Employé</v>
      </c>
      <c r="T42" s="95"/>
      <c r="U42" s="177" t="str">
        <f t="shared" si="7"/>
        <v>de 36000 à 45000</v>
      </c>
      <c r="V42" s="15"/>
      <c r="W42" s="15" t="s">
        <v>114</v>
      </c>
      <c r="X42" s="15"/>
      <c r="Y42" s="15"/>
      <c r="Z42" s="16"/>
      <c r="AC42" s="1"/>
      <c r="AD42" s="1"/>
      <c r="AH42" s="1"/>
      <c r="AI42" s="54"/>
      <c r="AJ42" s="54"/>
    </row>
    <row r="43" spans="1:36" x14ac:dyDescent="0.15">
      <c r="A43" s="1"/>
      <c r="B43" s="48" t="s">
        <v>63</v>
      </c>
      <c r="C43" s="9" t="s">
        <v>8</v>
      </c>
      <c r="D43" s="56">
        <v>30981</v>
      </c>
      <c r="E43" s="61">
        <v>39661</v>
      </c>
      <c r="F43" s="59">
        <v>1</v>
      </c>
      <c r="G43" s="37">
        <v>27680</v>
      </c>
      <c r="H43" s="9">
        <v>0</v>
      </c>
      <c r="I43" s="11">
        <v>1</v>
      </c>
      <c r="J43" s="13" t="s">
        <v>130</v>
      </c>
      <c r="K43" s="93" t="s">
        <v>130</v>
      </c>
      <c r="L43" s="95" t="str">
        <f t="shared" si="0"/>
        <v>Individu_51</v>
      </c>
      <c r="M43" s="90">
        <f t="shared" si="1"/>
        <v>37.180013689253933</v>
      </c>
      <c r="N43" s="93" t="str">
        <f t="shared" si="2"/>
        <v>3</v>
      </c>
      <c r="O43" s="93" t="str">
        <f t="shared" si="3"/>
        <v>de 36 à 45 ans</v>
      </c>
      <c r="P43" s="93">
        <f t="shared" si="4"/>
        <v>13.415468856947296</v>
      </c>
      <c r="Q43" s="93" t="str">
        <f t="shared" si="8"/>
        <v>de 5 à 15 ans</v>
      </c>
      <c r="R43" s="9" t="s">
        <v>8</v>
      </c>
      <c r="S43" s="95" t="str">
        <f t="shared" si="6"/>
        <v>Employé</v>
      </c>
      <c r="T43" s="95"/>
      <c r="U43" s="177" t="str">
        <f t="shared" si="7"/>
        <v>de 26000 à 35000</v>
      </c>
      <c r="V43" s="15"/>
      <c r="W43" s="15"/>
      <c r="X43" s="15"/>
      <c r="Y43" s="15"/>
      <c r="Z43" s="16"/>
      <c r="AC43" s="1"/>
      <c r="AD43" s="1"/>
      <c r="AH43" s="1"/>
      <c r="AI43" s="54"/>
      <c r="AJ43" s="54"/>
    </row>
    <row r="44" spans="1:36" x14ac:dyDescent="0.15">
      <c r="A44" s="1"/>
      <c r="B44" s="48" t="s">
        <v>65</v>
      </c>
      <c r="C44" s="9" t="s">
        <v>9</v>
      </c>
      <c r="D44" s="56">
        <v>26400</v>
      </c>
      <c r="E44" s="61">
        <v>35186</v>
      </c>
      <c r="F44" s="59">
        <v>2</v>
      </c>
      <c r="G44" s="37">
        <v>29245</v>
      </c>
      <c r="H44" s="9">
        <v>1</v>
      </c>
      <c r="I44" s="11">
        <v>1</v>
      </c>
      <c r="J44" s="13" t="s">
        <v>130</v>
      </c>
      <c r="K44" s="93" t="s">
        <v>130</v>
      </c>
      <c r="L44" s="95" t="str">
        <f t="shared" si="0"/>
        <v>Individu_53</v>
      </c>
      <c r="M44" s="90">
        <f t="shared" si="1"/>
        <v>49.722108145106091</v>
      </c>
      <c r="N44" s="93" t="str">
        <f t="shared" si="2"/>
        <v>4</v>
      </c>
      <c r="O44" s="93" t="str">
        <f t="shared" si="3"/>
        <v>de 46 à 55 ans</v>
      </c>
      <c r="P44" s="93">
        <f t="shared" si="4"/>
        <v>25.66735112936345</v>
      </c>
      <c r="Q44" s="93" t="str">
        <f t="shared" si="8"/>
        <v>Supérieur à 36</v>
      </c>
      <c r="R44" s="9" t="s">
        <v>9</v>
      </c>
      <c r="S44" s="95" t="str">
        <f t="shared" si="6"/>
        <v>Employé</v>
      </c>
      <c r="T44" s="95"/>
      <c r="U44" s="177" t="str">
        <f t="shared" si="7"/>
        <v>de 26000 à 35000</v>
      </c>
      <c r="V44" s="15"/>
      <c r="W44" s="18"/>
      <c r="X44" s="18"/>
      <c r="Y44" s="18"/>
      <c r="Z44" s="19"/>
      <c r="AC44" s="1"/>
      <c r="AD44" s="1"/>
      <c r="AH44" s="1"/>
      <c r="AI44" s="54"/>
      <c r="AJ44" s="54"/>
    </row>
    <row r="45" spans="1:36" x14ac:dyDescent="0.15">
      <c r="A45" s="1"/>
      <c r="B45" s="48" t="s">
        <v>66</v>
      </c>
      <c r="C45" s="9" t="s">
        <v>8</v>
      </c>
      <c r="D45" s="56">
        <v>33776</v>
      </c>
      <c r="E45" s="61">
        <v>42887</v>
      </c>
      <c r="F45" s="59">
        <v>1</v>
      </c>
      <c r="G45" s="37">
        <v>29109</v>
      </c>
      <c r="H45" s="9">
        <v>1</v>
      </c>
      <c r="I45" s="11">
        <v>1</v>
      </c>
      <c r="J45" s="13" t="s">
        <v>130</v>
      </c>
      <c r="K45" s="93" t="s">
        <v>130</v>
      </c>
      <c r="L45" s="95" t="str">
        <f t="shared" si="0"/>
        <v>Individu_54</v>
      </c>
      <c r="M45" s="90">
        <f t="shared" si="1"/>
        <v>29.527720739219713</v>
      </c>
      <c r="N45" s="93" t="str">
        <f t="shared" si="2"/>
        <v>2</v>
      </c>
      <c r="O45" s="93" t="str">
        <f t="shared" si="3"/>
        <v>de 29 à 35 ans</v>
      </c>
      <c r="P45" s="93">
        <f t="shared" si="4"/>
        <v>4.5831622176591376</v>
      </c>
      <c r="Q45" s="93" t="str">
        <f t="shared" si="8"/>
        <v>inférieur à 5 ans</v>
      </c>
      <c r="R45" s="9" t="s">
        <v>8</v>
      </c>
      <c r="S45" s="95" t="str">
        <f t="shared" si="6"/>
        <v>Employé</v>
      </c>
      <c r="T45" s="95"/>
      <c r="U45" s="177" t="str">
        <f t="shared" si="7"/>
        <v>de 26000 à 35000</v>
      </c>
      <c r="V45" s="18"/>
      <c r="AC45" s="1"/>
      <c r="AD45" s="1"/>
      <c r="AH45" s="1"/>
      <c r="AI45" s="54"/>
      <c r="AJ45" s="54"/>
    </row>
    <row r="46" spans="1:36" x14ac:dyDescent="0.15">
      <c r="A46" s="1"/>
      <c r="B46" s="48" t="s">
        <v>67</v>
      </c>
      <c r="C46" s="9" t="s">
        <v>9</v>
      </c>
      <c r="D46" s="56">
        <v>28683</v>
      </c>
      <c r="E46" s="61">
        <v>41061</v>
      </c>
      <c r="F46" s="59">
        <v>2</v>
      </c>
      <c r="G46" s="37">
        <v>33352</v>
      </c>
      <c r="H46" s="9">
        <v>0</v>
      </c>
      <c r="I46" s="11">
        <v>1</v>
      </c>
      <c r="J46" s="13" t="s">
        <v>130</v>
      </c>
      <c r="K46" s="93" t="s">
        <v>130</v>
      </c>
      <c r="L46" s="95" t="str">
        <f t="shared" si="0"/>
        <v>Individu_55</v>
      </c>
      <c r="M46" s="90">
        <f t="shared" si="1"/>
        <v>43.471594798083501</v>
      </c>
      <c r="N46" s="93" t="str">
        <f t="shared" si="2"/>
        <v>3</v>
      </c>
      <c r="O46" s="93" t="str">
        <f t="shared" si="3"/>
        <v>de 36 à 45 ans</v>
      </c>
      <c r="P46" s="93">
        <f t="shared" si="4"/>
        <v>9.5824777549623548</v>
      </c>
      <c r="Q46" s="93" t="str">
        <f t="shared" si="8"/>
        <v>de 5 à 15 ans</v>
      </c>
      <c r="R46" s="9" t="s">
        <v>9</v>
      </c>
      <c r="S46" s="95" t="str">
        <f t="shared" si="6"/>
        <v>Employé</v>
      </c>
      <c r="T46" s="95"/>
      <c r="U46" s="177" t="str">
        <f t="shared" si="7"/>
        <v>de 26000 à 35000</v>
      </c>
      <c r="AC46" s="1"/>
      <c r="AD46" s="1"/>
      <c r="AH46" s="1"/>
      <c r="AI46" s="54"/>
      <c r="AJ46" s="54"/>
    </row>
    <row r="47" spans="1:36" x14ac:dyDescent="0.15">
      <c r="A47" s="1"/>
      <c r="B47" s="48" t="s">
        <v>68</v>
      </c>
      <c r="C47" s="9" t="s">
        <v>9</v>
      </c>
      <c r="D47" s="56">
        <v>22267</v>
      </c>
      <c r="E47" s="61">
        <v>28915</v>
      </c>
      <c r="F47" s="59">
        <v>1</v>
      </c>
      <c r="G47" s="37">
        <v>29545</v>
      </c>
      <c r="H47" s="9">
        <v>110</v>
      </c>
      <c r="I47" s="11">
        <v>1</v>
      </c>
      <c r="J47" s="13" t="s">
        <v>130</v>
      </c>
      <c r="K47" s="93" t="s">
        <v>130</v>
      </c>
      <c r="L47" s="95" t="str">
        <f t="shared" si="0"/>
        <v>Individu_56</v>
      </c>
      <c r="M47" s="90">
        <f t="shared" si="1"/>
        <v>61.037645448323069</v>
      </c>
      <c r="N47" s="93" t="str">
        <f t="shared" si="2"/>
        <v>5</v>
      </c>
      <c r="O47" s="93" t="str">
        <f t="shared" si="3"/>
        <v>Supérieur à 55</v>
      </c>
      <c r="P47" s="93">
        <f t="shared" si="4"/>
        <v>42.836413415468854</v>
      </c>
      <c r="Q47" s="93" t="str">
        <f t="shared" si="8"/>
        <v>Supérieur à 36</v>
      </c>
      <c r="R47" s="9" t="s">
        <v>9</v>
      </c>
      <c r="S47" s="95" t="str">
        <f t="shared" si="6"/>
        <v>Employé</v>
      </c>
      <c r="T47" s="95"/>
      <c r="U47" s="177" t="str">
        <f t="shared" si="7"/>
        <v>de 26000 à 35000</v>
      </c>
      <c r="AC47" s="1"/>
      <c r="AD47" s="1"/>
      <c r="AH47" s="1"/>
      <c r="AI47" s="54"/>
      <c r="AJ47" s="54"/>
    </row>
    <row r="48" spans="1:36" x14ac:dyDescent="0.15">
      <c r="A48" s="1"/>
      <c r="B48" s="48" t="s">
        <v>69</v>
      </c>
      <c r="C48" s="9" t="s">
        <v>9</v>
      </c>
      <c r="D48" s="56">
        <v>34807</v>
      </c>
      <c r="E48" s="61">
        <v>42156</v>
      </c>
      <c r="F48" s="59">
        <v>2</v>
      </c>
      <c r="G48" s="37">
        <v>33734</v>
      </c>
      <c r="H48" s="9">
        <v>0</v>
      </c>
      <c r="I48" s="11">
        <v>1</v>
      </c>
      <c r="J48" s="13" t="s">
        <v>130</v>
      </c>
      <c r="K48" s="93" t="s">
        <v>130</v>
      </c>
      <c r="L48" s="95" t="str">
        <f t="shared" si="0"/>
        <v>Individu_57</v>
      </c>
      <c r="M48" s="90">
        <f t="shared" si="1"/>
        <v>26.704996577686515</v>
      </c>
      <c r="N48" s="93" t="str">
        <f t="shared" si="2"/>
        <v>1</v>
      </c>
      <c r="O48" s="93" t="str">
        <f t="shared" si="3"/>
        <v>inférieur à 28 ans</v>
      </c>
      <c r="P48" s="93">
        <f t="shared" si="4"/>
        <v>6.584531143052704</v>
      </c>
      <c r="Q48" s="93" t="str">
        <f t="shared" si="8"/>
        <v>de 5 à 15 ans</v>
      </c>
      <c r="R48" s="9" t="s">
        <v>9</v>
      </c>
      <c r="S48" s="95" t="str">
        <f t="shared" si="6"/>
        <v>Employé</v>
      </c>
      <c r="T48" s="95"/>
      <c r="U48" s="177" t="str">
        <f t="shared" si="7"/>
        <v>de 26000 à 35000</v>
      </c>
      <c r="AC48" s="1"/>
      <c r="AD48" s="1"/>
      <c r="AH48" s="1"/>
      <c r="AI48" s="54"/>
      <c r="AJ48" s="54"/>
    </row>
    <row r="49" spans="1:36" x14ac:dyDescent="0.15">
      <c r="A49" s="1"/>
      <c r="B49" s="48" t="s">
        <v>73</v>
      </c>
      <c r="C49" s="9" t="s">
        <v>8</v>
      </c>
      <c r="D49" s="56">
        <v>34165</v>
      </c>
      <c r="E49" s="61">
        <v>41974</v>
      </c>
      <c r="F49" s="59">
        <v>3</v>
      </c>
      <c r="G49" s="37">
        <v>53110</v>
      </c>
      <c r="H49" s="9">
        <v>0</v>
      </c>
      <c r="I49" s="11">
        <v>1</v>
      </c>
      <c r="J49" s="13" t="s">
        <v>130</v>
      </c>
      <c r="K49" s="93" t="s">
        <v>130</v>
      </c>
      <c r="L49" s="95" t="str">
        <f t="shared" si="0"/>
        <v>Individu_61</v>
      </c>
      <c r="M49" s="90">
        <f t="shared" si="1"/>
        <v>28.462696783025326</v>
      </c>
      <c r="N49" s="93" t="str">
        <f t="shared" si="2"/>
        <v>2</v>
      </c>
      <c r="O49" s="93" t="str">
        <f t="shared" si="3"/>
        <v>de 29 à 35 ans</v>
      </c>
      <c r="P49" s="93">
        <f t="shared" si="4"/>
        <v>7.0828199863107457</v>
      </c>
      <c r="Q49" s="93" t="str">
        <f t="shared" si="8"/>
        <v>de 5 à 15 ans</v>
      </c>
      <c r="R49" s="9" t="s">
        <v>8</v>
      </c>
      <c r="S49" s="95" t="str">
        <f t="shared" si="6"/>
        <v>Cadre</v>
      </c>
      <c r="T49" s="95"/>
      <c r="U49" s="177" t="str">
        <f t="shared" si="7"/>
        <v>de 46000 à 60000</v>
      </c>
      <c r="AC49" s="1"/>
      <c r="AD49" s="1"/>
      <c r="AH49" s="1"/>
      <c r="AI49" s="54"/>
      <c r="AJ49" s="54"/>
    </row>
    <row r="50" spans="1:36" x14ac:dyDescent="0.15">
      <c r="A50" s="1"/>
      <c r="B50" s="48" t="s">
        <v>74</v>
      </c>
      <c r="C50" s="9" t="s">
        <v>9</v>
      </c>
      <c r="D50" s="56">
        <v>35990</v>
      </c>
      <c r="E50" s="61">
        <v>43282</v>
      </c>
      <c r="F50" s="59">
        <v>3</v>
      </c>
      <c r="G50" s="37">
        <v>59173</v>
      </c>
      <c r="H50" s="9">
        <v>1</v>
      </c>
      <c r="I50" s="11">
        <v>1</v>
      </c>
      <c r="J50" s="13" t="s">
        <v>130</v>
      </c>
      <c r="K50" s="93" t="s">
        <v>130</v>
      </c>
      <c r="L50" s="95" t="str">
        <f t="shared" si="0"/>
        <v>Individu_62</v>
      </c>
      <c r="M50" s="90">
        <f t="shared" si="1"/>
        <v>23.466119096509239</v>
      </c>
      <c r="N50" s="93" t="str">
        <f t="shared" si="2"/>
        <v>1</v>
      </c>
      <c r="O50" s="93" t="str">
        <f t="shared" si="3"/>
        <v>inférieur à 28 ans</v>
      </c>
      <c r="P50" s="93">
        <f t="shared" si="4"/>
        <v>3.5017111567419574</v>
      </c>
      <c r="Q50" s="93" t="str">
        <f t="shared" si="8"/>
        <v>inférieur à 5 ans</v>
      </c>
      <c r="R50" s="9" t="s">
        <v>9</v>
      </c>
      <c r="S50" s="95" t="str">
        <f t="shared" si="6"/>
        <v>Cadre</v>
      </c>
      <c r="T50" s="95"/>
      <c r="U50" s="177" t="str">
        <f t="shared" si="7"/>
        <v>de 46000 à 60000</v>
      </c>
      <c r="AC50" s="1"/>
      <c r="AD50" s="1"/>
      <c r="AH50" s="1"/>
      <c r="AI50" s="54"/>
      <c r="AJ50" s="54"/>
    </row>
    <row r="51" spans="1:36" x14ac:dyDescent="0.15">
      <c r="A51" s="1"/>
      <c r="B51" s="48" t="s">
        <v>75</v>
      </c>
      <c r="C51" s="9" t="s">
        <v>8</v>
      </c>
      <c r="D51" s="56">
        <v>30364</v>
      </c>
      <c r="E51" s="61">
        <v>39052</v>
      </c>
      <c r="F51" s="59">
        <v>2</v>
      </c>
      <c r="G51" s="37">
        <v>27529</v>
      </c>
      <c r="H51" s="9">
        <v>0</v>
      </c>
      <c r="I51" s="11">
        <v>0.8</v>
      </c>
      <c r="J51" s="13" t="s">
        <v>130</v>
      </c>
      <c r="K51" s="93" t="s">
        <v>130</v>
      </c>
      <c r="L51" s="95" t="str">
        <f t="shared" si="0"/>
        <v>Individu_63</v>
      </c>
      <c r="M51" s="90">
        <f t="shared" si="1"/>
        <v>38.869267624914443</v>
      </c>
      <c r="N51" s="93" t="str">
        <f t="shared" si="2"/>
        <v>3</v>
      </c>
      <c r="O51" s="93" t="str">
        <f t="shared" si="3"/>
        <v>de 36 à 45 ans</v>
      </c>
      <c r="P51" s="93">
        <f t="shared" si="4"/>
        <v>15.082819986310746</v>
      </c>
      <c r="Q51" s="93" t="str">
        <f t="shared" si="8"/>
        <v>de 16 à 25 ans</v>
      </c>
      <c r="R51" s="9" t="s">
        <v>8</v>
      </c>
      <c r="S51" s="95" t="str">
        <f t="shared" si="6"/>
        <v>Employé</v>
      </c>
      <c r="T51" s="95"/>
      <c r="U51" s="177" t="str">
        <f t="shared" si="7"/>
        <v>de 26000 à 35000</v>
      </c>
      <c r="AC51" s="1"/>
      <c r="AD51" s="1"/>
      <c r="AH51" s="1"/>
      <c r="AI51" s="54"/>
      <c r="AJ51" s="54"/>
    </row>
    <row r="52" spans="1:36" x14ac:dyDescent="0.15">
      <c r="A52" s="1"/>
      <c r="B52" s="48" t="s">
        <v>76</v>
      </c>
      <c r="C52" s="9" t="s">
        <v>8</v>
      </c>
      <c r="D52" s="56">
        <v>26990</v>
      </c>
      <c r="E52" s="61">
        <v>37257</v>
      </c>
      <c r="F52" s="59">
        <v>3</v>
      </c>
      <c r="G52" s="37">
        <v>35644</v>
      </c>
      <c r="H52" s="9">
        <v>12</v>
      </c>
      <c r="I52" s="11">
        <v>1</v>
      </c>
      <c r="J52" s="13" t="s">
        <v>130</v>
      </c>
      <c r="K52" s="93" t="s">
        <v>130</v>
      </c>
      <c r="L52" s="95" t="str">
        <f t="shared" si="0"/>
        <v>Individu_64</v>
      </c>
      <c r="M52" s="90">
        <f t="shared" si="1"/>
        <v>48.106776180698155</v>
      </c>
      <c r="N52" s="93" t="str">
        <f t="shared" si="2"/>
        <v>4</v>
      </c>
      <c r="O52" s="93" t="str">
        <f t="shared" si="3"/>
        <v>de 46 à 55 ans</v>
      </c>
      <c r="P52" s="93">
        <f t="shared" si="4"/>
        <v>19.997262149212869</v>
      </c>
      <c r="Q52" s="93" t="str">
        <f t="shared" si="8"/>
        <v>de 16 à 25 ans</v>
      </c>
      <c r="R52" s="9" t="s">
        <v>8</v>
      </c>
      <c r="S52" s="95" t="str">
        <f t="shared" si="6"/>
        <v>Cadre</v>
      </c>
      <c r="T52" s="95"/>
      <c r="U52" s="177" t="str">
        <f t="shared" si="7"/>
        <v>de 36000 à 45000</v>
      </c>
      <c r="AC52" s="1"/>
      <c r="AD52" s="1"/>
      <c r="AH52" s="1"/>
      <c r="AI52" s="54"/>
      <c r="AJ52" s="54"/>
    </row>
    <row r="53" spans="1:36" x14ac:dyDescent="0.15">
      <c r="A53" s="1"/>
      <c r="B53" s="48" t="s">
        <v>77</v>
      </c>
      <c r="C53" s="9" t="s">
        <v>9</v>
      </c>
      <c r="D53" s="56">
        <v>33567</v>
      </c>
      <c r="E53" s="61">
        <v>43466</v>
      </c>
      <c r="F53" s="59">
        <v>1</v>
      </c>
      <c r="G53" s="37">
        <v>28605</v>
      </c>
      <c r="H53" s="9">
        <v>3</v>
      </c>
      <c r="I53" s="11">
        <v>1</v>
      </c>
      <c r="J53" s="13" t="s">
        <v>130</v>
      </c>
      <c r="K53" s="93" t="s">
        <v>130</v>
      </c>
      <c r="L53" s="95" t="str">
        <f t="shared" si="0"/>
        <v>Individu_65</v>
      </c>
      <c r="M53" s="90">
        <f t="shared" si="1"/>
        <v>30.099931553730322</v>
      </c>
      <c r="N53" s="93" t="str">
        <f t="shared" si="2"/>
        <v>2</v>
      </c>
      <c r="O53" s="93" t="str">
        <f t="shared" si="3"/>
        <v>de 29 à 35 ans</v>
      </c>
      <c r="P53" s="93">
        <f t="shared" si="4"/>
        <v>2.9979466119096507</v>
      </c>
      <c r="Q53" s="93" t="str">
        <f t="shared" si="8"/>
        <v>inférieur à 5 ans</v>
      </c>
      <c r="R53" s="9" t="s">
        <v>9</v>
      </c>
      <c r="S53" s="95" t="str">
        <f t="shared" si="6"/>
        <v>Employé</v>
      </c>
      <c r="T53" s="95"/>
      <c r="U53" s="177" t="str">
        <f t="shared" si="7"/>
        <v>de 26000 à 35000</v>
      </c>
      <c r="AC53" s="1"/>
      <c r="AD53" s="1"/>
      <c r="AH53" s="1"/>
      <c r="AI53" s="54"/>
      <c r="AJ53" s="54"/>
    </row>
    <row r="54" spans="1:36" x14ac:dyDescent="0.15">
      <c r="A54" s="1"/>
      <c r="B54" s="48" t="s">
        <v>78</v>
      </c>
      <c r="C54" s="9" t="s">
        <v>9</v>
      </c>
      <c r="D54" s="56">
        <v>23954</v>
      </c>
      <c r="E54" s="61">
        <v>32690</v>
      </c>
      <c r="F54" s="59">
        <v>3</v>
      </c>
      <c r="G54" s="37">
        <v>36555</v>
      </c>
      <c r="H54" s="9">
        <v>0</v>
      </c>
      <c r="I54" s="11">
        <v>1</v>
      </c>
      <c r="J54" s="13" t="s">
        <v>130</v>
      </c>
      <c r="K54" s="93" t="s">
        <v>130</v>
      </c>
      <c r="L54" s="95" t="str">
        <f t="shared" si="0"/>
        <v>Individu_66</v>
      </c>
      <c r="M54" s="90">
        <f t="shared" si="1"/>
        <v>56.418891170431209</v>
      </c>
      <c r="N54" s="93" t="str">
        <f t="shared" si="2"/>
        <v>5</v>
      </c>
      <c r="O54" s="93" t="str">
        <f t="shared" si="3"/>
        <v>Supérieur à 55</v>
      </c>
      <c r="P54" s="93">
        <f t="shared" si="4"/>
        <v>32.501026694045173</v>
      </c>
      <c r="Q54" s="93" t="str">
        <f t="shared" si="8"/>
        <v>Supérieur à 36</v>
      </c>
      <c r="R54" s="9" t="s">
        <v>9</v>
      </c>
      <c r="S54" s="95" t="str">
        <f t="shared" si="6"/>
        <v>Cadre</v>
      </c>
      <c r="T54" s="95"/>
      <c r="U54" s="177" t="str">
        <f t="shared" si="7"/>
        <v>de 36000 à 45000</v>
      </c>
      <c r="AC54" s="1"/>
      <c r="AD54" s="1"/>
      <c r="AH54" s="1"/>
      <c r="AI54" s="54"/>
      <c r="AJ54" s="54"/>
    </row>
    <row r="55" spans="1:36" x14ac:dyDescent="0.15">
      <c r="A55" s="1"/>
      <c r="B55" s="48" t="s">
        <v>79</v>
      </c>
      <c r="C55" s="9" t="s">
        <v>8</v>
      </c>
      <c r="D55" s="56">
        <v>29830</v>
      </c>
      <c r="E55" s="61">
        <v>43313</v>
      </c>
      <c r="F55" s="59">
        <v>2</v>
      </c>
      <c r="G55" s="37">
        <v>19864</v>
      </c>
      <c r="H55" s="9">
        <v>26</v>
      </c>
      <c r="I55" s="11">
        <v>0.6</v>
      </c>
      <c r="J55" s="13" t="s">
        <v>130</v>
      </c>
      <c r="K55" s="93" t="s">
        <v>130</v>
      </c>
      <c r="L55" s="95" t="str">
        <f t="shared" si="0"/>
        <v>Individu_67</v>
      </c>
      <c r="M55" s="90">
        <f t="shared" si="1"/>
        <v>40.331279945242983</v>
      </c>
      <c r="N55" s="93" t="str">
        <f t="shared" si="2"/>
        <v>3</v>
      </c>
      <c r="O55" s="93" t="str">
        <f t="shared" si="3"/>
        <v>de 36 à 45 ans</v>
      </c>
      <c r="P55" s="93">
        <f t="shared" si="4"/>
        <v>3.4168377823408624</v>
      </c>
      <c r="Q55" s="93" t="str">
        <f t="shared" si="8"/>
        <v>inférieur à 5 ans</v>
      </c>
      <c r="R55" s="9" t="s">
        <v>8</v>
      </c>
      <c r="S55" s="95" t="str">
        <f t="shared" si="6"/>
        <v>Employé</v>
      </c>
      <c r="T55" s="95"/>
      <c r="U55" s="177" t="str">
        <f t="shared" si="7"/>
        <v>inférieur à 25000</v>
      </c>
      <c r="AC55" s="1"/>
      <c r="AD55" s="1"/>
      <c r="AH55" s="1"/>
      <c r="AI55" s="54"/>
      <c r="AJ55" s="54"/>
    </row>
    <row r="56" spans="1:36" x14ac:dyDescent="0.15">
      <c r="A56" s="1"/>
      <c r="B56" s="48" t="s">
        <v>80</v>
      </c>
      <c r="C56" s="9" t="s">
        <v>9</v>
      </c>
      <c r="D56" s="56">
        <v>29062</v>
      </c>
      <c r="E56" s="61">
        <v>40360</v>
      </c>
      <c r="F56" s="59">
        <v>1</v>
      </c>
      <c r="G56" s="37">
        <v>27914</v>
      </c>
      <c r="H56" s="9">
        <v>0</v>
      </c>
      <c r="I56" s="11">
        <v>1</v>
      </c>
      <c r="J56" s="13" t="s">
        <v>130</v>
      </c>
      <c r="K56" s="93" t="s">
        <v>130</v>
      </c>
      <c r="L56" s="95" t="str">
        <f t="shared" si="0"/>
        <v>Individu_68</v>
      </c>
      <c r="M56" s="90">
        <f t="shared" si="1"/>
        <v>42.433949349760439</v>
      </c>
      <c r="N56" s="93" t="str">
        <f t="shared" si="2"/>
        <v>3</v>
      </c>
      <c r="O56" s="93" t="str">
        <f t="shared" si="3"/>
        <v>de 36 à 45 ans</v>
      </c>
      <c r="P56" s="93">
        <f t="shared" si="4"/>
        <v>11.501711156741958</v>
      </c>
      <c r="Q56" s="93" t="str">
        <f t="shared" si="8"/>
        <v>de 5 à 15 ans</v>
      </c>
      <c r="R56" s="9" t="s">
        <v>9</v>
      </c>
      <c r="S56" s="95" t="str">
        <f t="shared" si="6"/>
        <v>Employé</v>
      </c>
      <c r="T56" s="95"/>
      <c r="U56" s="177" t="str">
        <f t="shared" si="7"/>
        <v>de 26000 à 35000</v>
      </c>
      <c r="AC56" s="1"/>
      <c r="AD56" s="1"/>
      <c r="AH56" s="1"/>
      <c r="AI56" s="54"/>
      <c r="AJ56" s="54"/>
    </row>
    <row r="57" spans="1:36" x14ac:dyDescent="0.15">
      <c r="A57" s="1"/>
      <c r="B57" s="48" t="s">
        <v>81</v>
      </c>
      <c r="C57" s="9" t="s">
        <v>8</v>
      </c>
      <c r="D57" s="56">
        <v>24637</v>
      </c>
      <c r="E57" s="61">
        <v>34669</v>
      </c>
      <c r="F57" s="59">
        <v>1</v>
      </c>
      <c r="G57" s="37">
        <v>29146</v>
      </c>
      <c r="H57" s="9">
        <v>3</v>
      </c>
      <c r="I57" s="11">
        <v>0.8</v>
      </c>
      <c r="J57" s="13" t="s">
        <v>130</v>
      </c>
      <c r="K57" s="93" t="s">
        <v>130</v>
      </c>
      <c r="L57" s="95" t="str">
        <f t="shared" si="0"/>
        <v>Individu_69</v>
      </c>
      <c r="M57" s="90">
        <f t="shared" si="1"/>
        <v>54.548939082819984</v>
      </c>
      <c r="N57" s="93" t="str">
        <f t="shared" si="2"/>
        <v>4</v>
      </c>
      <c r="O57" s="93" t="str">
        <f t="shared" si="3"/>
        <v>de 46 à 55 ans</v>
      </c>
      <c r="P57" s="93">
        <f t="shared" si="4"/>
        <v>27.082819986310746</v>
      </c>
      <c r="Q57" s="93" t="str">
        <f t="shared" si="8"/>
        <v>Supérieur à 36</v>
      </c>
      <c r="R57" s="9" t="s">
        <v>8</v>
      </c>
      <c r="S57" s="95" t="str">
        <f t="shared" si="6"/>
        <v>Employé</v>
      </c>
      <c r="T57" s="95"/>
      <c r="U57" s="177" t="str">
        <f t="shared" si="7"/>
        <v>de 26000 à 35000</v>
      </c>
      <c r="AC57" s="1"/>
      <c r="AD57" s="1"/>
      <c r="AH57" s="1"/>
      <c r="AI57" s="54"/>
      <c r="AJ57" s="54"/>
    </row>
    <row r="58" spans="1:36" x14ac:dyDescent="0.15">
      <c r="A58" s="1"/>
      <c r="B58" s="48" t="s">
        <v>82</v>
      </c>
      <c r="C58" s="9" t="s">
        <v>8</v>
      </c>
      <c r="D58" s="56">
        <v>35300</v>
      </c>
      <c r="E58" s="61">
        <v>44440</v>
      </c>
      <c r="F58" s="59">
        <v>3</v>
      </c>
      <c r="G58" s="37">
        <v>55420</v>
      </c>
      <c r="H58" s="9">
        <v>0</v>
      </c>
      <c r="I58" s="11">
        <v>1</v>
      </c>
      <c r="J58" s="13" t="s">
        <v>130</v>
      </c>
      <c r="K58" s="93" t="s">
        <v>130</v>
      </c>
      <c r="L58" s="95" t="str">
        <f t="shared" si="0"/>
        <v>Individu_70</v>
      </c>
      <c r="M58" s="90">
        <f t="shared" si="1"/>
        <v>25.355236139630389</v>
      </c>
      <c r="N58" s="93" t="str">
        <f t="shared" si="2"/>
        <v>1</v>
      </c>
      <c r="O58" s="93" t="str">
        <f t="shared" si="3"/>
        <v>inférieur à 28 ans</v>
      </c>
      <c r="P58" s="93">
        <f t="shared" si="4"/>
        <v>0.33127994524298426</v>
      </c>
      <c r="Q58" s="93" t="str">
        <f t="shared" si="8"/>
        <v>inférieur à 5 ans</v>
      </c>
      <c r="R58" s="9" t="s">
        <v>8</v>
      </c>
      <c r="S58" s="95" t="str">
        <f t="shared" si="6"/>
        <v>Cadre</v>
      </c>
      <c r="T58" s="95"/>
      <c r="U58" s="177" t="str">
        <f t="shared" si="7"/>
        <v>de 46000 à 60000</v>
      </c>
      <c r="AC58" s="1"/>
      <c r="AD58" s="1"/>
      <c r="AH58" s="1"/>
      <c r="AI58" s="54"/>
      <c r="AJ58" s="54"/>
    </row>
    <row r="59" spans="1:36" x14ac:dyDescent="0.15">
      <c r="A59" s="1"/>
      <c r="B59" s="48" t="s">
        <v>83</v>
      </c>
      <c r="C59" s="9" t="s">
        <v>8</v>
      </c>
      <c r="D59" s="56">
        <v>24118</v>
      </c>
      <c r="E59" s="61">
        <v>33178</v>
      </c>
      <c r="F59" s="59">
        <v>1</v>
      </c>
      <c r="G59" s="37">
        <v>33306</v>
      </c>
      <c r="H59" s="9">
        <v>1</v>
      </c>
      <c r="I59" s="11">
        <v>1</v>
      </c>
      <c r="J59" s="13" t="s">
        <v>130</v>
      </c>
      <c r="K59" s="93" t="s">
        <v>130</v>
      </c>
      <c r="L59" s="95" t="str">
        <f t="shared" si="0"/>
        <v>Individu_71</v>
      </c>
      <c r="M59" s="90">
        <f t="shared" si="1"/>
        <v>55.969883641341546</v>
      </c>
      <c r="N59" s="93" t="str">
        <f t="shared" si="2"/>
        <v>5</v>
      </c>
      <c r="O59" s="93" t="str">
        <f t="shared" si="3"/>
        <v>Supérieur à 55</v>
      </c>
      <c r="P59" s="93">
        <f t="shared" si="4"/>
        <v>31.16495550992471</v>
      </c>
      <c r="Q59" s="93" t="str">
        <f t="shared" si="8"/>
        <v>Supérieur à 36</v>
      </c>
      <c r="R59" s="9" t="s">
        <v>8</v>
      </c>
      <c r="S59" s="95" t="str">
        <f t="shared" si="6"/>
        <v>Employé</v>
      </c>
      <c r="T59" s="95"/>
      <c r="U59" s="177" t="str">
        <f t="shared" si="7"/>
        <v>de 26000 à 35000</v>
      </c>
      <c r="AC59" s="1"/>
      <c r="AD59" s="1"/>
      <c r="AH59" s="1"/>
      <c r="AI59" s="54"/>
      <c r="AJ59" s="54"/>
    </row>
    <row r="60" spans="1:36" x14ac:dyDescent="0.15">
      <c r="A60" s="1"/>
      <c r="B60" s="48" t="s">
        <v>84</v>
      </c>
      <c r="C60" s="9" t="s">
        <v>9</v>
      </c>
      <c r="D60" s="56">
        <v>31558</v>
      </c>
      <c r="E60" s="61">
        <v>41579</v>
      </c>
      <c r="F60" s="59">
        <v>3</v>
      </c>
      <c r="G60" s="37">
        <v>52441</v>
      </c>
      <c r="H60" s="9">
        <v>0</v>
      </c>
      <c r="I60" s="11">
        <v>1</v>
      </c>
      <c r="J60" s="13" t="s">
        <v>130</v>
      </c>
      <c r="K60" s="93" t="s">
        <v>130</v>
      </c>
      <c r="L60" s="95" t="str">
        <f t="shared" si="0"/>
        <v>Individu_72</v>
      </c>
      <c r="M60" s="90">
        <f t="shared" si="1"/>
        <v>35.600273785078713</v>
      </c>
      <c r="N60" s="93" t="str">
        <f t="shared" si="2"/>
        <v>3</v>
      </c>
      <c r="O60" s="93" t="str">
        <f t="shared" si="3"/>
        <v>de 36 à 45 ans</v>
      </c>
      <c r="P60" s="93">
        <f t="shared" si="4"/>
        <v>8.1642710472279258</v>
      </c>
      <c r="Q60" s="93" t="str">
        <f t="shared" si="8"/>
        <v>de 5 à 15 ans</v>
      </c>
      <c r="R60" s="9" t="s">
        <v>9</v>
      </c>
      <c r="S60" s="95" t="str">
        <f t="shared" si="6"/>
        <v>Cadre</v>
      </c>
      <c r="T60" s="95"/>
      <c r="U60" s="177" t="str">
        <f t="shared" si="7"/>
        <v>de 46000 à 60000</v>
      </c>
      <c r="AC60" s="1"/>
      <c r="AD60" s="1"/>
      <c r="AH60" s="1"/>
      <c r="AI60" s="54"/>
      <c r="AJ60" s="54"/>
    </row>
    <row r="61" spans="1:36" x14ac:dyDescent="0.15">
      <c r="A61" s="1"/>
      <c r="B61" s="48" t="s">
        <v>85</v>
      </c>
      <c r="C61" s="9" t="s">
        <v>8</v>
      </c>
      <c r="D61" s="56">
        <v>32161</v>
      </c>
      <c r="E61" s="61">
        <v>41699</v>
      </c>
      <c r="F61" s="59">
        <v>4</v>
      </c>
      <c r="G61" s="37">
        <v>153446</v>
      </c>
      <c r="H61" s="9">
        <v>0</v>
      </c>
      <c r="I61" s="11">
        <v>1</v>
      </c>
      <c r="J61" s="13" t="s">
        <v>130</v>
      </c>
      <c r="K61" s="93" t="s">
        <v>130</v>
      </c>
      <c r="L61" s="95" t="str">
        <f t="shared" si="0"/>
        <v>Individu_73</v>
      </c>
      <c r="M61" s="90">
        <f t="shared" si="1"/>
        <v>33.949349760438054</v>
      </c>
      <c r="N61" s="93" t="str">
        <f t="shared" si="2"/>
        <v>2</v>
      </c>
      <c r="O61" s="93" t="str">
        <f t="shared" si="3"/>
        <v>de 29 à 35 ans</v>
      </c>
      <c r="P61" s="93">
        <f t="shared" si="4"/>
        <v>7.8357289527720742</v>
      </c>
      <c r="Q61" s="93" t="str">
        <f t="shared" si="8"/>
        <v>de 5 à 15 ans</v>
      </c>
      <c r="R61" s="9" t="s">
        <v>8</v>
      </c>
      <c r="S61" s="95" t="str">
        <f t="shared" si="6"/>
        <v>Cadre</v>
      </c>
      <c r="T61" s="95"/>
      <c r="U61" s="177" t="str">
        <f t="shared" si="7"/>
        <v>Supérieur à 61000</v>
      </c>
      <c r="AC61" s="1"/>
      <c r="AD61" s="1"/>
      <c r="AH61" s="1"/>
      <c r="AI61" s="54"/>
      <c r="AJ61" s="54"/>
    </row>
    <row r="62" spans="1:36" x14ac:dyDescent="0.15">
      <c r="A62" s="1"/>
      <c r="B62" s="48" t="s">
        <v>86</v>
      </c>
      <c r="C62" s="9" t="s">
        <v>9</v>
      </c>
      <c r="D62" s="56">
        <v>24080</v>
      </c>
      <c r="E62" s="61">
        <v>30348</v>
      </c>
      <c r="F62" s="59">
        <v>1</v>
      </c>
      <c r="G62" s="37">
        <v>32704</v>
      </c>
      <c r="H62" s="9">
        <v>0</v>
      </c>
      <c r="I62" s="11">
        <v>1</v>
      </c>
      <c r="J62" s="13" t="s">
        <v>130</v>
      </c>
      <c r="K62" s="93" t="s">
        <v>130</v>
      </c>
      <c r="L62" s="95" t="str">
        <f t="shared" si="0"/>
        <v>Individu_74</v>
      </c>
      <c r="M62" s="90">
        <f t="shared" si="1"/>
        <v>56.073921971252567</v>
      </c>
      <c r="N62" s="93" t="str">
        <f t="shared" si="2"/>
        <v>5</v>
      </c>
      <c r="O62" s="93" t="str">
        <f t="shared" si="3"/>
        <v>Supérieur à 55</v>
      </c>
      <c r="P62" s="93">
        <f t="shared" si="4"/>
        <v>38.913073237508556</v>
      </c>
      <c r="Q62" s="93" t="str">
        <f t="shared" si="8"/>
        <v>Supérieur à 36</v>
      </c>
      <c r="R62" s="9" t="s">
        <v>9</v>
      </c>
      <c r="S62" s="95" t="str">
        <f t="shared" si="6"/>
        <v>Employé</v>
      </c>
      <c r="T62" s="95"/>
      <c r="U62" s="177" t="str">
        <f t="shared" si="7"/>
        <v>de 26000 à 35000</v>
      </c>
      <c r="AC62" s="1"/>
      <c r="AD62" s="1"/>
      <c r="AH62" s="1"/>
      <c r="AI62" s="54"/>
      <c r="AJ62" s="54"/>
    </row>
    <row r="63" spans="1:36" x14ac:dyDescent="0.15">
      <c r="A63" s="1"/>
      <c r="B63" s="48" t="s">
        <v>87</v>
      </c>
      <c r="C63" s="9" t="s">
        <v>9</v>
      </c>
      <c r="D63" s="56">
        <v>28834</v>
      </c>
      <c r="E63" s="61">
        <v>37561</v>
      </c>
      <c r="F63" s="59">
        <v>2</v>
      </c>
      <c r="G63" s="37">
        <v>28774</v>
      </c>
      <c r="H63" s="9">
        <v>0</v>
      </c>
      <c r="I63" s="11">
        <v>1</v>
      </c>
      <c r="J63" s="13" t="s">
        <v>130</v>
      </c>
      <c r="K63" s="93" t="s">
        <v>130</v>
      </c>
      <c r="L63" s="95" t="str">
        <f t="shared" si="0"/>
        <v>Individu_75</v>
      </c>
      <c r="M63" s="90">
        <f t="shared" si="1"/>
        <v>43.058179329226554</v>
      </c>
      <c r="N63" s="93" t="str">
        <f t="shared" si="2"/>
        <v>3</v>
      </c>
      <c r="O63" s="93" t="str">
        <f t="shared" si="3"/>
        <v>de 36 à 45 ans</v>
      </c>
      <c r="P63" s="93">
        <f t="shared" si="4"/>
        <v>19.16495550992471</v>
      </c>
      <c r="Q63" s="93" t="str">
        <f t="shared" si="8"/>
        <v>de 16 à 25 ans</v>
      </c>
      <c r="R63" s="9" t="s">
        <v>9</v>
      </c>
      <c r="S63" s="95" t="str">
        <f t="shared" si="6"/>
        <v>Employé</v>
      </c>
      <c r="T63" s="95"/>
      <c r="U63" s="177" t="str">
        <f t="shared" si="7"/>
        <v>de 26000 à 35000</v>
      </c>
      <c r="Y63" s="72" t="s">
        <v>9</v>
      </c>
      <c r="Z63" s="72" t="s">
        <v>8</v>
      </c>
      <c r="AC63" s="1"/>
      <c r="AD63" s="1"/>
      <c r="AH63" s="1"/>
      <c r="AI63" s="54"/>
      <c r="AJ63" s="54"/>
    </row>
    <row r="64" spans="1:36" x14ac:dyDescent="0.15">
      <c r="A64" s="1"/>
      <c r="B64" s="48" t="s">
        <v>88</v>
      </c>
      <c r="C64" s="9" t="s">
        <v>9</v>
      </c>
      <c r="D64" s="56">
        <v>31423</v>
      </c>
      <c r="E64" s="61">
        <v>38626</v>
      </c>
      <c r="F64" s="59">
        <v>2</v>
      </c>
      <c r="G64" s="37">
        <v>23432</v>
      </c>
      <c r="H64" s="9">
        <v>4</v>
      </c>
      <c r="I64" s="11">
        <v>0.7</v>
      </c>
      <c r="J64" s="13" t="s">
        <v>130</v>
      </c>
      <c r="K64" s="93" t="s">
        <v>130</v>
      </c>
      <c r="L64" s="95" t="str">
        <f t="shared" si="0"/>
        <v>Individu_76</v>
      </c>
      <c r="M64" s="90">
        <f t="shared" si="1"/>
        <v>35.969883641341546</v>
      </c>
      <c r="N64" s="93" t="str">
        <f t="shared" si="2"/>
        <v>3</v>
      </c>
      <c r="O64" s="93" t="str">
        <f t="shared" si="3"/>
        <v>de 36 à 45 ans</v>
      </c>
      <c r="P64" s="93">
        <f t="shared" si="4"/>
        <v>16.249144421629023</v>
      </c>
      <c r="Q64" s="93" t="str">
        <f t="shared" si="8"/>
        <v>de 16 à 25 ans</v>
      </c>
      <c r="R64" s="9" t="s">
        <v>9</v>
      </c>
      <c r="S64" s="95" t="str">
        <f t="shared" si="6"/>
        <v>Employé</v>
      </c>
      <c r="T64" s="95"/>
      <c r="U64" s="177" t="str">
        <f t="shared" si="7"/>
        <v>inférieur à 25000</v>
      </c>
      <c r="X64">
        <v>1</v>
      </c>
      <c r="Y64" s="87">
        <f>COUNTIFS($F$4:$F$67,$X64,Données!$C$4:$C$67,Y$63)</f>
        <v>13</v>
      </c>
      <c r="Z64" s="87">
        <f>COUNTIFS($F$4:$F$67,$X64,Données!$C$4:$C$67,Z$63)</f>
        <v>15</v>
      </c>
      <c r="AC64" s="1"/>
      <c r="AD64" s="1"/>
      <c r="AH64" s="1"/>
      <c r="AI64" s="54"/>
      <c r="AJ64" s="54"/>
    </row>
    <row r="65" spans="1:36" x14ac:dyDescent="0.15">
      <c r="A65" s="1"/>
      <c r="B65" s="48" t="s">
        <v>90</v>
      </c>
      <c r="C65" s="9" t="s">
        <v>8</v>
      </c>
      <c r="D65" s="56">
        <v>29591</v>
      </c>
      <c r="E65" s="61">
        <v>44440</v>
      </c>
      <c r="F65" s="59">
        <v>2</v>
      </c>
      <c r="G65" s="37">
        <v>36340</v>
      </c>
      <c r="H65" s="9">
        <v>0</v>
      </c>
      <c r="I65" s="11">
        <v>1</v>
      </c>
      <c r="J65" s="13" t="s">
        <v>130</v>
      </c>
      <c r="K65" s="93" t="s">
        <v>130</v>
      </c>
      <c r="L65" s="95" t="str">
        <f t="shared" si="0"/>
        <v>Individu_78</v>
      </c>
      <c r="M65" s="90">
        <f t="shared" si="1"/>
        <v>40.985626283367559</v>
      </c>
      <c r="N65" s="93" t="str">
        <f t="shared" si="2"/>
        <v>3</v>
      </c>
      <c r="O65" s="93" t="str">
        <f t="shared" si="3"/>
        <v>de 36 à 45 ans</v>
      </c>
      <c r="P65" s="93">
        <f t="shared" si="4"/>
        <v>0.33127994524298426</v>
      </c>
      <c r="Q65" s="93" t="str">
        <f t="shared" si="8"/>
        <v>inférieur à 5 ans</v>
      </c>
      <c r="R65" s="9" t="s">
        <v>8</v>
      </c>
      <c r="S65" s="95" t="str">
        <f t="shared" si="6"/>
        <v>Employé</v>
      </c>
      <c r="T65" s="95"/>
      <c r="U65" s="177" t="str">
        <f t="shared" si="7"/>
        <v>de 36000 à 45000</v>
      </c>
      <c r="X65">
        <v>2</v>
      </c>
      <c r="Y65" s="87">
        <f>COUNTIFS($F$4:$F$67,$X65,Données!$C$4:$C$67,Y$63)</f>
        <v>11</v>
      </c>
      <c r="Z65" s="87">
        <f>COUNTIFS($F$4:$F$67,$X65,Données!$C$4:$C$67,Z$63)</f>
        <v>8</v>
      </c>
      <c r="AC65" s="1"/>
      <c r="AD65" s="1"/>
      <c r="AH65" s="1"/>
      <c r="AI65" s="54"/>
      <c r="AJ65" s="54"/>
    </row>
    <row r="66" spans="1:36" x14ac:dyDescent="0.15">
      <c r="A66" s="1"/>
      <c r="B66" s="48" t="s">
        <v>91</v>
      </c>
      <c r="C66" s="9" t="s">
        <v>8</v>
      </c>
      <c r="D66" s="56">
        <v>33218</v>
      </c>
      <c r="E66" s="61">
        <v>41000</v>
      </c>
      <c r="F66" s="59">
        <v>1</v>
      </c>
      <c r="G66" s="37">
        <v>28309</v>
      </c>
      <c r="H66" s="9">
        <v>0</v>
      </c>
      <c r="I66" s="11">
        <v>1</v>
      </c>
      <c r="J66" s="13" t="s">
        <v>130</v>
      </c>
      <c r="K66" s="93" t="s">
        <v>130</v>
      </c>
      <c r="L66" s="95" t="str">
        <f t="shared" si="0"/>
        <v>Individu_79</v>
      </c>
      <c r="M66" s="90">
        <f t="shared" si="1"/>
        <v>31.055441478439427</v>
      </c>
      <c r="N66" s="93" t="str">
        <f t="shared" si="2"/>
        <v>2</v>
      </c>
      <c r="O66" s="93" t="str">
        <f t="shared" si="3"/>
        <v>de 29 à 35 ans</v>
      </c>
      <c r="P66" s="93">
        <f t="shared" si="4"/>
        <v>9.7494866529774136</v>
      </c>
      <c r="Q66" s="93" t="str">
        <f t="shared" si="8"/>
        <v>de 5 à 15 ans</v>
      </c>
      <c r="R66" s="9" t="s">
        <v>8</v>
      </c>
      <c r="S66" s="95" t="str">
        <f t="shared" si="6"/>
        <v>Employé</v>
      </c>
      <c r="T66" s="95"/>
      <c r="U66" s="177" t="str">
        <f t="shared" si="7"/>
        <v>de 26000 à 35000</v>
      </c>
      <c r="X66">
        <v>3</v>
      </c>
      <c r="Y66" s="87">
        <f>COUNTIFS($F$4:$F$67,$X66,Données!$C$4:$C$67,Y$63)</f>
        <v>4</v>
      </c>
      <c r="Z66" s="87">
        <f>COUNTIFS($F$4:$F$67,$X66,Données!$C$4:$C$67,Z$63)</f>
        <v>9</v>
      </c>
      <c r="AC66" s="1"/>
      <c r="AD66" s="1"/>
      <c r="AH66" s="1"/>
      <c r="AI66" s="54"/>
      <c r="AJ66" s="54"/>
    </row>
    <row r="67" spans="1:36" x14ac:dyDescent="0.15">
      <c r="A67" s="1"/>
      <c r="B67" s="48" t="s">
        <v>92</v>
      </c>
      <c r="C67" s="9" t="s">
        <v>9</v>
      </c>
      <c r="D67" s="56">
        <v>33872</v>
      </c>
      <c r="E67" s="61">
        <v>42583</v>
      </c>
      <c r="F67" s="59">
        <v>1</v>
      </c>
      <c r="G67" s="37">
        <v>29519</v>
      </c>
      <c r="H67" s="9">
        <v>1</v>
      </c>
      <c r="I67" s="11">
        <v>1</v>
      </c>
      <c r="J67" s="13" t="s">
        <v>130</v>
      </c>
      <c r="K67" s="93" t="s">
        <v>130</v>
      </c>
      <c r="L67" s="95" t="str">
        <f t="shared" si="0"/>
        <v>Individu_80</v>
      </c>
      <c r="M67" s="90">
        <f t="shared" si="1"/>
        <v>29.264887063655031</v>
      </c>
      <c r="N67" s="93" t="str">
        <f t="shared" si="2"/>
        <v>2</v>
      </c>
      <c r="O67" s="93" t="str">
        <f t="shared" si="3"/>
        <v>de 29 à 35 ans</v>
      </c>
      <c r="P67" s="93">
        <f t="shared" si="4"/>
        <v>5.415468856947296</v>
      </c>
      <c r="Q67" s="93" t="str">
        <f t="shared" si="8"/>
        <v>de 5 à 15 ans</v>
      </c>
      <c r="R67" s="9" t="s">
        <v>9</v>
      </c>
      <c r="S67" s="95" t="str">
        <f t="shared" si="6"/>
        <v>Employé</v>
      </c>
      <c r="T67" s="95"/>
      <c r="U67" s="177" t="str">
        <f t="shared" si="7"/>
        <v>de 26000 à 35000</v>
      </c>
      <c r="X67">
        <v>4</v>
      </c>
      <c r="Y67" s="87">
        <f>COUNTIFS($F$4:$F$67,$X67,Données!$C$4:$C$67,Y$63)</f>
        <v>1</v>
      </c>
      <c r="Z67" s="87">
        <f>COUNTIFS($F$4:$F$67,$X67,Données!$C$4:$C$67,Z$63)</f>
        <v>3</v>
      </c>
      <c r="AC67" s="1"/>
      <c r="AD67" s="1"/>
      <c r="AH67" s="1"/>
      <c r="AI67" s="54"/>
      <c r="AJ67" s="54"/>
    </row>
    <row r="68" spans="1:36" x14ac:dyDescent="0.15">
      <c r="A68" s="1"/>
      <c r="B68" s="48" t="s">
        <v>13</v>
      </c>
      <c r="C68" s="9" t="s">
        <v>9</v>
      </c>
      <c r="D68" s="56">
        <v>32611</v>
      </c>
      <c r="E68" s="61">
        <v>44409</v>
      </c>
      <c r="F68" s="59">
        <v>1</v>
      </c>
      <c r="G68" s="37">
        <v>9580</v>
      </c>
      <c r="H68" s="10">
        <v>0</v>
      </c>
      <c r="I68" s="11">
        <v>1</v>
      </c>
      <c r="J68" s="13">
        <f>DATE(2021,MONTH(G68),DAY(G68))</f>
        <v>44279</v>
      </c>
      <c r="K68" s="93">
        <v>2</v>
      </c>
      <c r="L68" s="95" t="str">
        <f t="shared" si="0"/>
        <v>Individu_04</v>
      </c>
      <c r="M68" s="90">
        <f t="shared" si="1"/>
        <v>32.717316906228611</v>
      </c>
      <c r="N68" s="93" t="str">
        <f t="shared" si="2"/>
        <v>2</v>
      </c>
      <c r="O68" s="93" t="str">
        <f t="shared" si="3"/>
        <v>de 29 à 35 ans</v>
      </c>
      <c r="P68" s="93">
        <f t="shared" si="4"/>
        <v>0.41615331964407942</v>
      </c>
      <c r="Q68" s="93" t="str">
        <f t="shared" ref="Q68:Q83" si="9">IF(P68&lt;=$H$107,"inférieur à 5 ans",IF(P68&lt;=$H$108,"de 5 à 15 ans",IF(P68&lt;=$H$109,"de 16 à 25 ans",IF(P68&lt;=H174,"de 26 à 35 ans","Supérieur à 36"))))</f>
        <v>inférieur à 5 ans</v>
      </c>
      <c r="R68" s="9" t="s">
        <v>9</v>
      </c>
      <c r="S68" s="95" t="str">
        <f t="shared" si="6"/>
        <v>Employé</v>
      </c>
      <c r="T68" s="95" t="str">
        <f>IF(K68=1,"décès",IF(K68=2,"démission",IF(K68=3,"retraite",IF(K68=4,"licenciement économique",IF(K68=5,"licenciement non éco",IF(K68=6,"fin de contrat",IF(K68=7,"autres","-")))))))</f>
        <v>démission</v>
      </c>
      <c r="U68" s="177" t="str">
        <f t="shared" si="7"/>
        <v>inférieur à 25000</v>
      </c>
      <c r="AC68" s="1"/>
      <c r="AD68" s="1"/>
      <c r="AH68" s="1"/>
      <c r="AI68" s="54"/>
      <c r="AJ68" s="54"/>
    </row>
    <row r="69" spans="1:36" x14ac:dyDescent="0.15">
      <c r="A69" s="1"/>
      <c r="B69" s="48" t="s">
        <v>23</v>
      </c>
      <c r="C69" s="9" t="s">
        <v>8</v>
      </c>
      <c r="D69" s="56">
        <v>22719</v>
      </c>
      <c r="E69" s="61">
        <v>30864</v>
      </c>
      <c r="F69" s="59">
        <v>3</v>
      </c>
      <c r="G69" s="37">
        <v>35087</v>
      </c>
      <c r="H69" s="10">
        <v>1</v>
      </c>
      <c r="I69" s="11">
        <v>1</v>
      </c>
      <c r="J69" s="13">
        <f t="shared" ref="J69:J83" si="10">DATE(2021,MONTH(G69),DAY(G69))</f>
        <v>44219</v>
      </c>
      <c r="K69" s="93">
        <v>3</v>
      </c>
      <c r="L69" s="95" t="str">
        <f t="shared" ref="L69:L83" si="11">B69</f>
        <v>Individu_14</v>
      </c>
      <c r="M69" s="90">
        <f t="shared" ref="M69:M83" si="12">($I$1-D69)/365.25</f>
        <v>59.800136892539356</v>
      </c>
      <c r="N69" s="93" t="str">
        <f t="shared" ref="N69:N83" si="13">IF(M69&lt;=$C$107,"1",IF(M69&lt;=$C$108,"2",IF(M69&lt;=$C$109,"3",IF(M69&lt;=$C$110,"4","5"))))</f>
        <v>5</v>
      </c>
      <c r="O69" s="93" t="str">
        <f t="shared" ref="O69:O83" si="14">IF(M69&lt;=$C$107,"inférieur à 28 ans",IF(M69&lt;=$C$108,"de 29 à 35 ans",IF(M69&lt;=$C$109,"de 36 à 45 ans",IF(M69&lt;=$C$110,"de 46 à 55 ans","Supérieur à 55"))))</f>
        <v>Supérieur à 55</v>
      </c>
      <c r="P69" s="93">
        <f t="shared" ref="P69:P83" si="15">($I$1-E69)/365.25</f>
        <v>37.500342231348391</v>
      </c>
      <c r="Q69" s="93" t="str">
        <f t="shared" si="9"/>
        <v>Supérieur à 36</v>
      </c>
      <c r="R69" s="9" t="s">
        <v>8</v>
      </c>
      <c r="S69" s="95" t="str">
        <f t="shared" ref="S69:S83" si="16">IF(F69=1,"Employé",IF(F69=2,"Employé",IF(F69=3,"Cadre",IF(F69=4,"Cadre","-"))))</f>
        <v>Cadre</v>
      </c>
      <c r="T69" s="95" t="str">
        <f t="shared" ref="T69:T83" si="17">IF(K69=1,"décès",IF(K69=2,"démission",IF(K69=3,"retraite",IF(K69=4,"licenciement économique",IF(K69=5,"licenciement non éco",IF(K69=6,"fin de contrat",IF(K69=7,"autres","-")))))))</f>
        <v>retraite</v>
      </c>
      <c r="U69" s="177" t="str">
        <f t="shared" ref="U69:U83" si="18">IF(G69&lt;=$Q$107,"inférieur à 25000",IF(G69&lt;=$Q$108,"de 26000 à 35000",IF(G69&lt;=$Q$109,"de 36000 à 45000",IF(G69&lt;=$Q$110,"de 46000 à 60000","Supérieur à 61000"))))</f>
        <v>de 36000 à 45000</v>
      </c>
      <c r="AC69" s="1"/>
      <c r="AD69" s="1"/>
      <c r="AH69" s="1"/>
      <c r="AI69" s="54"/>
      <c r="AJ69" s="54"/>
    </row>
    <row r="70" spans="1:36" x14ac:dyDescent="0.15">
      <c r="A70" s="1"/>
      <c r="B70" s="48" t="s">
        <v>39</v>
      </c>
      <c r="C70" s="9" t="s">
        <v>9</v>
      </c>
      <c r="D70" s="56">
        <v>31369</v>
      </c>
      <c r="E70" s="61">
        <v>38626</v>
      </c>
      <c r="F70" s="59">
        <v>1</v>
      </c>
      <c r="G70" s="37">
        <v>17995</v>
      </c>
      <c r="H70" s="10">
        <v>0</v>
      </c>
      <c r="I70" s="11">
        <v>1</v>
      </c>
      <c r="J70" s="13">
        <f t="shared" si="10"/>
        <v>44293</v>
      </c>
      <c r="K70" s="93">
        <v>5</v>
      </c>
      <c r="L70" s="95" t="str">
        <f t="shared" si="11"/>
        <v>Individu_30</v>
      </c>
      <c r="M70" s="90">
        <f t="shared" si="12"/>
        <v>36.11772758384668</v>
      </c>
      <c r="N70" s="93" t="str">
        <f t="shared" si="13"/>
        <v>3</v>
      </c>
      <c r="O70" s="93" t="str">
        <f t="shared" si="14"/>
        <v>de 36 à 45 ans</v>
      </c>
      <c r="P70" s="93">
        <f t="shared" si="15"/>
        <v>16.249144421629023</v>
      </c>
      <c r="Q70" s="93" t="str">
        <f t="shared" si="9"/>
        <v>de 16 à 25 ans</v>
      </c>
      <c r="R70" s="9" t="s">
        <v>9</v>
      </c>
      <c r="S70" s="95" t="str">
        <f t="shared" si="16"/>
        <v>Employé</v>
      </c>
      <c r="T70" s="95" t="str">
        <f t="shared" si="17"/>
        <v>licenciement non éco</v>
      </c>
      <c r="U70" s="177" t="str">
        <f t="shared" si="18"/>
        <v>inférieur à 25000</v>
      </c>
      <c r="AC70" s="1"/>
      <c r="AD70" s="1"/>
      <c r="AH70" s="1"/>
      <c r="AI70" s="54"/>
      <c r="AJ70" s="54"/>
    </row>
    <row r="71" spans="1:36" x14ac:dyDescent="0.15">
      <c r="A71" s="1"/>
      <c r="B71" s="48" t="s">
        <v>89</v>
      </c>
      <c r="C71" s="9" t="s">
        <v>8</v>
      </c>
      <c r="D71" s="56">
        <v>32727</v>
      </c>
      <c r="E71" s="61">
        <v>43647</v>
      </c>
      <c r="F71" s="59">
        <v>1</v>
      </c>
      <c r="G71" s="37">
        <v>4375</v>
      </c>
      <c r="H71" s="9">
        <v>0</v>
      </c>
      <c r="I71" s="11">
        <v>1</v>
      </c>
      <c r="J71" s="13">
        <f t="shared" si="10"/>
        <v>44553</v>
      </c>
      <c r="K71" s="93">
        <v>5</v>
      </c>
      <c r="L71" s="95" t="str">
        <f t="shared" si="11"/>
        <v>Individu_77</v>
      </c>
      <c r="M71" s="90">
        <f t="shared" si="12"/>
        <v>32.399726214921287</v>
      </c>
      <c r="N71" s="93" t="str">
        <f t="shared" si="13"/>
        <v>2</v>
      </c>
      <c r="O71" s="93" t="str">
        <f t="shared" si="14"/>
        <v>de 29 à 35 ans</v>
      </c>
      <c r="P71" s="93">
        <f t="shared" si="15"/>
        <v>2.5023956194387407</v>
      </c>
      <c r="Q71" s="93" t="str">
        <f t="shared" si="9"/>
        <v>inférieur à 5 ans</v>
      </c>
      <c r="R71" s="9" t="s">
        <v>8</v>
      </c>
      <c r="S71" s="95" t="str">
        <f t="shared" si="16"/>
        <v>Employé</v>
      </c>
      <c r="T71" s="95" t="str">
        <f t="shared" si="17"/>
        <v>licenciement non éco</v>
      </c>
      <c r="U71" s="177" t="str">
        <f t="shared" si="18"/>
        <v>inférieur à 25000</v>
      </c>
      <c r="AC71" s="1"/>
      <c r="AD71" s="1"/>
      <c r="AH71" s="1"/>
      <c r="AI71" s="54"/>
      <c r="AJ71" s="54"/>
    </row>
    <row r="72" spans="1:36" x14ac:dyDescent="0.15">
      <c r="A72" s="1"/>
      <c r="B72" s="48" t="s">
        <v>17</v>
      </c>
      <c r="C72" s="9" t="s">
        <v>9</v>
      </c>
      <c r="D72" s="56">
        <v>22146</v>
      </c>
      <c r="E72" s="61">
        <v>28915</v>
      </c>
      <c r="F72" s="59">
        <v>3</v>
      </c>
      <c r="G72" s="37">
        <v>20739</v>
      </c>
      <c r="H72" s="10">
        <v>0</v>
      </c>
      <c r="I72" s="11">
        <v>0.7</v>
      </c>
      <c r="J72" s="13">
        <f t="shared" si="10"/>
        <v>44480</v>
      </c>
      <c r="K72" s="93">
        <v>3</v>
      </c>
      <c r="L72" s="95" t="str">
        <f t="shared" si="11"/>
        <v>Individu_08</v>
      </c>
      <c r="M72" s="90">
        <f t="shared" si="12"/>
        <v>61.368925393566052</v>
      </c>
      <c r="N72" s="93" t="str">
        <f t="shared" si="13"/>
        <v>5</v>
      </c>
      <c r="O72" s="93" t="str">
        <f t="shared" si="14"/>
        <v>Supérieur à 55</v>
      </c>
      <c r="P72" s="93">
        <f t="shared" si="15"/>
        <v>42.836413415468854</v>
      </c>
      <c r="Q72" s="93" t="str">
        <f t="shared" si="9"/>
        <v>Supérieur à 36</v>
      </c>
      <c r="R72" s="9" t="s">
        <v>9</v>
      </c>
      <c r="S72" s="95" t="str">
        <f t="shared" si="16"/>
        <v>Cadre</v>
      </c>
      <c r="T72" s="95" t="str">
        <f t="shared" si="17"/>
        <v>retraite</v>
      </c>
      <c r="U72" s="177" t="str">
        <f t="shared" si="18"/>
        <v>inférieur à 25000</v>
      </c>
      <c r="AC72" s="1"/>
      <c r="AD72" s="1"/>
      <c r="AH72" s="1"/>
      <c r="AI72" s="54"/>
      <c r="AJ72" s="54"/>
    </row>
    <row r="73" spans="1:36" x14ac:dyDescent="0.15">
      <c r="A73" s="1"/>
      <c r="B73" s="48" t="s">
        <v>48</v>
      </c>
      <c r="C73" s="9" t="s">
        <v>9</v>
      </c>
      <c r="D73" s="56">
        <v>35855</v>
      </c>
      <c r="E73" s="61">
        <v>43282</v>
      </c>
      <c r="F73" s="59">
        <v>1</v>
      </c>
      <c r="G73" s="37">
        <v>9931</v>
      </c>
      <c r="H73" s="10">
        <v>1</v>
      </c>
      <c r="I73" s="11">
        <v>0.5</v>
      </c>
      <c r="J73" s="13">
        <f t="shared" si="10"/>
        <v>44265</v>
      </c>
      <c r="K73" s="93">
        <v>2</v>
      </c>
      <c r="L73" s="95" t="str">
        <f t="shared" si="11"/>
        <v>Individu_39</v>
      </c>
      <c r="M73" s="90">
        <f t="shared" si="12"/>
        <v>23.835728952772072</v>
      </c>
      <c r="N73" s="93" t="str">
        <f t="shared" si="13"/>
        <v>1</v>
      </c>
      <c r="O73" s="93" t="str">
        <f t="shared" si="14"/>
        <v>inférieur à 28 ans</v>
      </c>
      <c r="P73" s="93">
        <f t="shared" si="15"/>
        <v>3.5017111567419574</v>
      </c>
      <c r="Q73" s="93" t="str">
        <f t="shared" si="9"/>
        <v>inférieur à 5 ans</v>
      </c>
      <c r="R73" s="9" t="s">
        <v>9</v>
      </c>
      <c r="S73" s="95" t="str">
        <f t="shared" si="16"/>
        <v>Employé</v>
      </c>
      <c r="T73" s="95" t="str">
        <f t="shared" si="17"/>
        <v>démission</v>
      </c>
      <c r="U73" s="177" t="str">
        <f t="shared" si="18"/>
        <v>inférieur à 25000</v>
      </c>
      <c r="AC73" s="1"/>
      <c r="AD73" s="1"/>
      <c r="AH73" s="1"/>
      <c r="AI73" s="54"/>
      <c r="AJ73" s="54"/>
    </row>
    <row r="74" spans="1:36" x14ac:dyDescent="0.15">
      <c r="A74" s="1"/>
      <c r="B74" s="48" t="s">
        <v>58</v>
      </c>
      <c r="C74" s="9" t="s">
        <v>9</v>
      </c>
      <c r="D74" s="56">
        <v>25628</v>
      </c>
      <c r="E74" s="61">
        <v>36039</v>
      </c>
      <c r="F74" s="59">
        <v>1</v>
      </c>
      <c r="G74" s="37">
        <v>17113</v>
      </c>
      <c r="H74" s="9">
        <v>12</v>
      </c>
      <c r="I74" s="11">
        <v>0.6</v>
      </c>
      <c r="J74" s="13">
        <f t="shared" si="10"/>
        <v>44507</v>
      </c>
      <c r="K74" s="93">
        <v>2</v>
      </c>
      <c r="L74" s="95" t="str">
        <f t="shared" si="11"/>
        <v>Individu_46</v>
      </c>
      <c r="M74" s="90">
        <f t="shared" si="12"/>
        <v>51.835728952772072</v>
      </c>
      <c r="N74" s="93" t="str">
        <f t="shared" si="13"/>
        <v>4</v>
      </c>
      <c r="O74" s="93" t="str">
        <f t="shared" si="14"/>
        <v>de 46 à 55 ans</v>
      </c>
      <c r="P74" s="93">
        <f t="shared" si="15"/>
        <v>23.331964407939768</v>
      </c>
      <c r="Q74" s="93" t="str">
        <f t="shared" si="9"/>
        <v>de 16 à 25 ans</v>
      </c>
      <c r="R74" s="9" t="s">
        <v>9</v>
      </c>
      <c r="S74" s="95" t="str">
        <f t="shared" si="16"/>
        <v>Employé</v>
      </c>
      <c r="T74" s="95" t="str">
        <f t="shared" si="17"/>
        <v>démission</v>
      </c>
      <c r="U74" s="177" t="str">
        <f t="shared" si="18"/>
        <v>inférieur à 25000</v>
      </c>
      <c r="AC74" s="1"/>
      <c r="AD74" s="1"/>
      <c r="AH74" s="1"/>
      <c r="AI74" s="54"/>
      <c r="AJ74" s="54"/>
    </row>
    <row r="75" spans="1:36" x14ac:dyDescent="0.15">
      <c r="A75" s="1"/>
      <c r="B75" s="48" t="s">
        <v>72</v>
      </c>
      <c r="C75" s="9" t="s">
        <v>8</v>
      </c>
      <c r="D75" s="56">
        <v>33652</v>
      </c>
      <c r="E75" s="61">
        <v>44317</v>
      </c>
      <c r="F75" s="59">
        <v>1</v>
      </c>
      <c r="G75" s="37">
        <v>14024</v>
      </c>
      <c r="H75" s="9">
        <v>0</v>
      </c>
      <c r="I75" s="11">
        <v>1</v>
      </c>
      <c r="J75" s="13">
        <f t="shared" si="10"/>
        <v>44340</v>
      </c>
      <c r="K75" s="93">
        <v>5</v>
      </c>
      <c r="L75" s="95" t="str">
        <f t="shared" si="11"/>
        <v>Individu_60</v>
      </c>
      <c r="M75" s="90">
        <f t="shared" si="12"/>
        <v>29.867214236824093</v>
      </c>
      <c r="N75" s="93" t="str">
        <f t="shared" si="13"/>
        <v>2</v>
      </c>
      <c r="O75" s="93" t="str">
        <f t="shared" si="14"/>
        <v>de 29 à 35 ans</v>
      </c>
      <c r="P75" s="93">
        <f t="shared" si="15"/>
        <v>0.66803559206023266</v>
      </c>
      <c r="Q75" s="93" t="str">
        <f t="shared" si="9"/>
        <v>inférieur à 5 ans</v>
      </c>
      <c r="R75" s="9" t="s">
        <v>8</v>
      </c>
      <c r="S75" s="95" t="str">
        <f t="shared" si="16"/>
        <v>Employé</v>
      </c>
      <c r="T75" s="95" t="str">
        <f t="shared" si="17"/>
        <v>licenciement non éco</v>
      </c>
      <c r="U75" s="177" t="str">
        <f t="shared" si="18"/>
        <v>inférieur à 25000</v>
      </c>
      <c r="AC75" s="1"/>
      <c r="AD75" s="1"/>
      <c r="AH75" s="1"/>
      <c r="AI75" s="54"/>
      <c r="AJ75" s="54"/>
    </row>
    <row r="76" spans="1:36" ht="14" thickBot="1" x14ac:dyDescent="0.2">
      <c r="A76" s="1"/>
      <c r="B76" s="48" t="s">
        <v>44</v>
      </c>
      <c r="C76" s="9" t="s">
        <v>8</v>
      </c>
      <c r="D76" s="56">
        <v>33519</v>
      </c>
      <c r="E76" s="61">
        <v>43556</v>
      </c>
      <c r="F76" s="59">
        <v>2</v>
      </c>
      <c r="G76" s="37">
        <v>7714</v>
      </c>
      <c r="H76" s="10">
        <v>0</v>
      </c>
      <c r="I76" s="11">
        <v>1</v>
      </c>
      <c r="J76" s="13">
        <f t="shared" si="10"/>
        <v>44239</v>
      </c>
      <c r="K76" s="93">
        <v>2</v>
      </c>
      <c r="L76" s="95" t="str">
        <f t="shared" si="11"/>
        <v>Individu_35</v>
      </c>
      <c r="M76" s="90">
        <f t="shared" si="12"/>
        <v>30.231348391512661</v>
      </c>
      <c r="N76" s="93" t="str">
        <f t="shared" si="13"/>
        <v>2</v>
      </c>
      <c r="O76" s="93" t="str">
        <f t="shared" si="14"/>
        <v>de 29 à 35 ans</v>
      </c>
      <c r="P76" s="93">
        <f t="shared" si="15"/>
        <v>2.751540041067762</v>
      </c>
      <c r="Q76" s="93" t="str">
        <f t="shared" si="9"/>
        <v>inférieur à 5 ans</v>
      </c>
      <c r="R76" s="9" t="s">
        <v>8</v>
      </c>
      <c r="S76" s="95" t="str">
        <f t="shared" si="16"/>
        <v>Employé</v>
      </c>
      <c r="T76" s="95" t="str">
        <f t="shared" si="17"/>
        <v>démission</v>
      </c>
      <c r="U76" s="177" t="str">
        <f t="shared" si="18"/>
        <v>inférieur à 25000</v>
      </c>
      <c r="AC76" s="1"/>
      <c r="AD76" s="1"/>
      <c r="AH76" s="1"/>
      <c r="AI76" s="54"/>
      <c r="AJ76" s="54"/>
    </row>
    <row r="77" spans="1:36" x14ac:dyDescent="0.15">
      <c r="A77" s="1"/>
      <c r="B77" s="48" t="s">
        <v>59</v>
      </c>
      <c r="C77" s="9" t="s">
        <v>8</v>
      </c>
      <c r="D77" s="56">
        <v>28536</v>
      </c>
      <c r="E77" s="61">
        <v>37653</v>
      </c>
      <c r="F77" s="59">
        <v>1</v>
      </c>
      <c r="G77" s="37">
        <v>17131</v>
      </c>
      <c r="H77" s="9">
        <v>2</v>
      </c>
      <c r="I77" s="11">
        <v>1</v>
      </c>
      <c r="J77" s="13">
        <f t="shared" si="10"/>
        <v>44525</v>
      </c>
      <c r="K77" s="93">
        <v>1</v>
      </c>
      <c r="L77" s="95" t="str">
        <f t="shared" si="11"/>
        <v>Individu_47</v>
      </c>
      <c r="M77" s="90">
        <f t="shared" si="12"/>
        <v>43.874058863791923</v>
      </c>
      <c r="N77" s="93" t="str">
        <f t="shared" si="13"/>
        <v>3</v>
      </c>
      <c r="O77" s="93" t="str">
        <f t="shared" si="14"/>
        <v>de 36 à 45 ans</v>
      </c>
      <c r="P77" s="93">
        <f t="shared" si="15"/>
        <v>18.913073237508556</v>
      </c>
      <c r="Q77" s="93" t="str">
        <f t="shared" si="9"/>
        <v>de 16 à 25 ans</v>
      </c>
      <c r="R77" s="9" t="s">
        <v>8</v>
      </c>
      <c r="S77" s="95" t="str">
        <f t="shared" si="16"/>
        <v>Employé</v>
      </c>
      <c r="T77" s="95" t="str">
        <f t="shared" si="17"/>
        <v>décès</v>
      </c>
      <c r="U77" s="177" t="str">
        <f t="shared" si="18"/>
        <v>inférieur à 25000</v>
      </c>
      <c r="W77" s="29" t="s">
        <v>132</v>
      </c>
      <c r="X77" s="30"/>
      <c r="Y77" s="31"/>
      <c r="AC77" s="1"/>
      <c r="AD77" s="1"/>
      <c r="AH77" s="1"/>
      <c r="AI77" s="54"/>
      <c r="AJ77" s="54"/>
    </row>
    <row r="78" spans="1:36" x14ac:dyDescent="0.15">
      <c r="A78" s="1"/>
      <c r="B78" s="48" t="s">
        <v>26</v>
      </c>
      <c r="C78" s="9" t="s">
        <v>9</v>
      </c>
      <c r="D78" s="56">
        <v>24003</v>
      </c>
      <c r="E78" s="61">
        <v>33178</v>
      </c>
      <c r="F78" s="59">
        <v>2</v>
      </c>
      <c r="G78" s="37">
        <v>20141</v>
      </c>
      <c r="H78" s="10">
        <v>0</v>
      </c>
      <c r="I78" s="11">
        <v>1</v>
      </c>
      <c r="J78" s="13">
        <f t="shared" si="10"/>
        <v>44248</v>
      </c>
      <c r="K78" s="93">
        <v>1</v>
      </c>
      <c r="L78" s="95" t="str">
        <f t="shared" si="11"/>
        <v>Individu_17</v>
      </c>
      <c r="M78" s="90">
        <f t="shared" si="12"/>
        <v>56.284736481861735</v>
      </c>
      <c r="N78" s="93" t="str">
        <f t="shared" si="13"/>
        <v>5</v>
      </c>
      <c r="O78" s="93" t="str">
        <f t="shared" si="14"/>
        <v>Supérieur à 55</v>
      </c>
      <c r="P78" s="93">
        <f t="shared" si="15"/>
        <v>31.16495550992471</v>
      </c>
      <c r="Q78" s="93" t="str">
        <f t="shared" si="9"/>
        <v>Supérieur à 36</v>
      </c>
      <c r="R78" s="9" t="s">
        <v>9</v>
      </c>
      <c r="S78" s="95" t="str">
        <f t="shared" si="16"/>
        <v>Employé</v>
      </c>
      <c r="T78" s="95" t="str">
        <f t="shared" si="17"/>
        <v>décès</v>
      </c>
      <c r="U78" s="177" t="str">
        <f t="shared" si="18"/>
        <v>inférieur à 25000</v>
      </c>
      <c r="W78" s="32"/>
      <c r="X78" s="33"/>
      <c r="Y78" s="34"/>
      <c r="AC78" s="1"/>
      <c r="AD78" s="1"/>
      <c r="AH78" s="1"/>
      <c r="AI78" s="54"/>
      <c r="AJ78" s="54"/>
    </row>
    <row r="79" spans="1:36" x14ac:dyDescent="0.15">
      <c r="A79" s="1"/>
      <c r="B79" s="48" t="s">
        <v>54</v>
      </c>
      <c r="C79" s="9" t="s">
        <v>8</v>
      </c>
      <c r="D79" s="56">
        <v>22819</v>
      </c>
      <c r="E79" s="61">
        <v>30864</v>
      </c>
      <c r="F79" s="59">
        <v>2</v>
      </c>
      <c r="G79" s="37">
        <v>17563</v>
      </c>
      <c r="H79" s="9">
        <v>12</v>
      </c>
      <c r="I79" s="11">
        <v>1</v>
      </c>
      <c r="J79" s="13">
        <f t="shared" si="10"/>
        <v>44227</v>
      </c>
      <c r="K79" s="93">
        <v>2</v>
      </c>
      <c r="L79" s="95" t="str">
        <f t="shared" si="11"/>
        <v>Individu_42</v>
      </c>
      <c r="M79" s="90">
        <f t="shared" si="12"/>
        <v>59.526351813826146</v>
      </c>
      <c r="N79" s="93" t="str">
        <f t="shared" si="13"/>
        <v>5</v>
      </c>
      <c r="O79" s="93" t="str">
        <f t="shared" si="14"/>
        <v>Supérieur à 55</v>
      </c>
      <c r="P79" s="93">
        <f t="shared" si="15"/>
        <v>37.500342231348391</v>
      </c>
      <c r="Q79" s="93" t="str">
        <f t="shared" si="9"/>
        <v>Supérieur à 36</v>
      </c>
      <c r="R79" s="9" t="s">
        <v>8</v>
      </c>
      <c r="S79" s="95" t="str">
        <f t="shared" si="16"/>
        <v>Employé</v>
      </c>
      <c r="T79" s="95" t="str">
        <f t="shared" si="17"/>
        <v>démission</v>
      </c>
      <c r="U79" s="177" t="str">
        <f t="shared" si="18"/>
        <v>inférieur à 25000</v>
      </c>
      <c r="W79" s="38" t="s">
        <v>137</v>
      </c>
      <c r="X79" s="33"/>
      <c r="Y79" s="34"/>
      <c r="AC79" s="1"/>
      <c r="AD79" s="1"/>
      <c r="AH79" s="1"/>
      <c r="AI79" s="54"/>
      <c r="AJ79" s="54"/>
    </row>
    <row r="80" spans="1:36" x14ac:dyDescent="0.15">
      <c r="A80" s="1"/>
      <c r="B80" s="48" t="s">
        <v>70</v>
      </c>
      <c r="C80" s="9" t="s">
        <v>9</v>
      </c>
      <c r="D80" s="56">
        <v>29896</v>
      </c>
      <c r="E80" s="61">
        <v>38108</v>
      </c>
      <c r="F80" s="59">
        <v>1</v>
      </c>
      <c r="G80" s="37">
        <v>12460</v>
      </c>
      <c r="H80" s="9">
        <v>5</v>
      </c>
      <c r="I80" s="11">
        <v>1</v>
      </c>
      <c r="J80" s="13">
        <f t="shared" si="10"/>
        <v>44237</v>
      </c>
      <c r="K80" s="93">
        <v>5</v>
      </c>
      <c r="L80" s="95" t="str">
        <f t="shared" si="11"/>
        <v>Individu_58</v>
      </c>
      <c r="M80" s="90">
        <f t="shared" si="12"/>
        <v>40.150581793292268</v>
      </c>
      <c r="N80" s="93" t="str">
        <f t="shared" si="13"/>
        <v>3</v>
      </c>
      <c r="O80" s="93" t="str">
        <f t="shared" si="14"/>
        <v>de 36 à 45 ans</v>
      </c>
      <c r="P80" s="93">
        <f t="shared" si="15"/>
        <v>17.66735112936345</v>
      </c>
      <c r="Q80" s="93" t="str">
        <f t="shared" si="9"/>
        <v>de 16 à 25 ans</v>
      </c>
      <c r="R80" s="9" t="s">
        <v>9</v>
      </c>
      <c r="S80" s="95" t="str">
        <f t="shared" si="16"/>
        <v>Employé</v>
      </c>
      <c r="T80" s="95" t="str">
        <f t="shared" si="17"/>
        <v>licenciement non éco</v>
      </c>
      <c r="U80" s="177" t="str">
        <f t="shared" si="18"/>
        <v>inférieur à 25000</v>
      </c>
      <c r="W80" s="32" t="s">
        <v>133</v>
      </c>
      <c r="X80" s="33"/>
      <c r="Y80" s="34"/>
      <c r="AC80" s="1"/>
      <c r="AD80" s="1"/>
      <c r="AH80" s="1"/>
      <c r="AI80" s="54"/>
      <c r="AJ80" s="54"/>
    </row>
    <row r="81" spans="1:36" x14ac:dyDescent="0.15">
      <c r="A81" s="1"/>
      <c r="B81" s="48" t="s">
        <v>35</v>
      </c>
      <c r="C81" s="9" t="s">
        <v>8</v>
      </c>
      <c r="D81" s="56">
        <v>29779</v>
      </c>
      <c r="E81" s="61">
        <v>43647</v>
      </c>
      <c r="F81" s="59">
        <v>2</v>
      </c>
      <c r="G81" s="37">
        <v>14360</v>
      </c>
      <c r="H81" s="10">
        <v>0</v>
      </c>
      <c r="I81" s="11">
        <v>1</v>
      </c>
      <c r="J81" s="13">
        <f t="shared" si="10"/>
        <v>44311</v>
      </c>
      <c r="K81" s="93">
        <v>5</v>
      </c>
      <c r="L81" s="95" t="str">
        <f t="shared" si="11"/>
        <v>Individu_26</v>
      </c>
      <c r="M81" s="90">
        <f t="shared" si="12"/>
        <v>40.470910335386719</v>
      </c>
      <c r="N81" s="93" t="str">
        <f t="shared" si="13"/>
        <v>3</v>
      </c>
      <c r="O81" s="93" t="str">
        <f t="shared" si="14"/>
        <v>de 36 à 45 ans</v>
      </c>
      <c r="P81" s="93">
        <f t="shared" si="15"/>
        <v>2.5023956194387407</v>
      </c>
      <c r="Q81" s="93" t="str">
        <f t="shared" si="9"/>
        <v>inférieur à 5 ans</v>
      </c>
      <c r="R81" s="9" t="s">
        <v>8</v>
      </c>
      <c r="S81" s="95" t="str">
        <f t="shared" si="16"/>
        <v>Employé</v>
      </c>
      <c r="T81" s="95" t="str">
        <f t="shared" si="17"/>
        <v>licenciement non éco</v>
      </c>
      <c r="U81" s="177" t="str">
        <f t="shared" si="18"/>
        <v>inférieur à 25000</v>
      </c>
      <c r="W81" s="32" t="s">
        <v>134</v>
      </c>
      <c r="X81" s="33"/>
      <c r="Y81" s="34"/>
      <c r="AC81" s="1"/>
      <c r="AD81" s="1"/>
      <c r="AH81" s="1"/>
      <c r="AI81" s="54"/>
      <c r="AJ81" s="54"/>
    </row>
    <row r="82" spans="1:36" ht="14" thickBot="1" x14ac:dyDescent="0.2">
      <c r="A82" s="1"/>
      <c r="B82" s="48" t="s">
        <v>64</v>
      </c>
      <c r="C82" s="9" t="s">
        <v>9</v>
      </c>
      <c r="D82" s="56">
        <v>31781</v>
      </c>
      <c r="E82" s="61">
        <v>38657</v>
      </c>
      <c r="F82" s="59">
        <v>1</v>
      </c>
      <c r="G82" s="37">
        <v>11539</v>
      </c>
      <c r="H82" s="9">
        <v>7</v>
      </c>
      <c r="I82" s="11">
        <v>1</v>
      </c>
      <c r="J82" s="13">
        <f t="shared" si="10"/>
        <v>44412</v>
      </c>
      <c r="K82" s="93">
        <v>7</v>
      </c>
      <c r="L82" s="95" t="str">
        <f t="shared" si="11"/>
        <v>Individu_52</v>
      </c>
      <c r="M82" s="90">
        <f t="shared" si="12"/>
        <v>34.989733059548257</v>
      </c>
      <c r="N82" s="93" t="str">
        <f t="shared" si="13"/>
        <v>2</v>
      </c>
      <c r="O82" s="93" t="str">
        <f t="shared" si="14"/>
        <v>de 29 à 35 ans</v>
      </c>
      <c r="P82" s="93">
        <f t="shared" si="15"/>
        <v>16.164271047227928</v>
      </c>
      <c r="Q82" s="93" t="str">
        <f t="shared" si="9"/>
        <v>de 16 à 25 ans</v>
      </c>
      <c r="R82" s="9" t="s">
        <v>9</v>
      </c>
      <c r="S82" s="95" t="str">
        <f t="shared" si="16"/>
        <v>Employé</v>
      </c>
      <c r="T82" s="95" t="str">
        <f t="shared" si="17"/>
        <v>autres</v>
      </c>
      <c r="U82" s="177" t="str">
        <f t="shared" si="18"/>
        <v>inférieur à 25000</v>
      </c>
      <c r="W82" s="39" t="s">
        <v>138</v>
      </c>
      <c r="X82" s="35"/>
      <c r="Y82" s="36"/>
      <c r="AC82" s="1"/>
      <c r="AD82" s="1"/>
      <c r="AH82" s="1"/>
      <c r="AI82" s="54"/>
      <c r="AJ82" s="54"/>
    </row>
    <row r="83" spans="1:36" ht="14" thickBot="1" x14ac:dyDescent="0.2">
      <c r="A83" s="1"/>
      <c r="B83" s="49" t="s">
        <v>71</v>
      </c>
      <c r="C83" s="50" t="s">
        <v>9</v>
      </c>
      <c r="D83" s="57">
        <v>25438</v>
      </c>
      <c r="E83" s="63">
        <v>32721</v>
      </c>
      <c r="F83" s="60">
        <v>2</v>
      </c>
      <c r="G83" s="52">
        <v>13110</v>
      </c>
      <c r="H83" s="50">
        <v>90</v>
      </c>
      <c r="I83" s="53">
        <v>0.5</v>
      </c>
      <c r="J83" s="51">
        <f t="shared" si="10"/>
        <v>44522</v>
      </c>
      <c r="K83" s="94">
        <v>2</v>
      </c>
      <c r="L83" s="178" t="str">
        <f t="shared" si="11"/>
        <v>Individu_59</v>
      </c>
      <c r="M83" s="179">
        <f t="shared" si="12"/>
        <v>52.355920602327174</v>
      </c>
      <c r="N83" s="94" t="str">
        <f t="shared" si="13"/>
        <v>4</v>
      </c>
      <c r="O83" s="94" t="str">
        <f t="shared" si="14"/>
        <v>de 46 à 55 ans</v>
      </c>
      <c r="P83" s="94">
        <f t="shared" si="15"/>
        <v>32.416153319644081</v>
      </c>
      <c r="Q83" s="94" t="str">
        <f t="shared" si="9"/>
        <v>Supérieur à 36</v>
      </c>
      <c r="R83" s="50" t="s">
        <v>9</v>
      </c>
      <c r="S83" s="178" t="str">
        <f t="shared" si="16"/>
        <v>Employé</v>
      </c>
      <c r="T83" s="178" t="str">
        <f t="shared" si="17"/>
        <v>démission</v>
      </c>
      <c r="U83" s="180" t="str">
        <f t="shared" si="18"/>
        <v>inférieur à 25000</v>
      </c>
      <c r="AC83" s="1"/>
      <c r="AD83" s="1"/>
      <c r="AH83" s="1"/>
      <c r="AI83" s="54"/>
      <c r="AJ83" s="54"/>
    </row>
    <row r="84" spans="1:36" x14ac:dyDescent="0.15">
      <c r="I84" s="79"/>
    </row>
    <row r="85" spans="1:36" x14ac:dyDescent="0.15">
      <c r="C85"/>
      <c r="D85"/>
      <c r="G85" s="84">
        <f>SUM(G4:G83)</f>
        <v>2704693</v>
      </c>
      <c r="I85" s="80">
        <f>SUM(I4:I67)</f>
        <v>60.699999999999996</v>
      </c>
    </row>
    <row r="86" spans="1:36" x14ac:dyDescent="0.15">
      <c r="C86"/>
      <c r="D86"/>
      <c r="E86"/>
    </row>
    <row r="87" spans="1:36" x14ac:dyDescent="0.15">
      <c r="B87" s="96" t="s">
        <v>137</v>
      </c>
      <c r="C87"/>
      <c r="D87"/>
      <c r="E87"/>
    </row>
    <row r="88" spans="1:36" x14ac:dyDescent="0.15">
      <c r="C88" s="147" t="s">
        <v>140</v>
      </c>
      <c r="D88" s="148" t="s">
        <v>139</v>
      </c>
      <c r="E88"/>
    </row>
    <row r="89" spans="1:36" x14ac:dyDescent="0.15">
      <c r="B89" s="74">
        <v>1</v>
      </c>
      <c r="C89" s="75">
        <v>54</v>
      </c>
      <c r="D89" s="75">
        <v>54</v>
      </c>
      <c r="E89"/>
    </row>
    <row r="90" spans="1:36" x14ac:dyDescent="0.15">
      <c r="B90" s="74">
        <v>0.8</v>
      </c>
      <c r="C90" s="75">
        <v>4</v>
      </c>
      <c r="D90" s="76">
        <f>4*0.8</f>
        <v>3.2</v>
      </c>
      <c r="E90"/>
    </row>
    <row r="91" spans="1:36" x14ac:dyDescent="0.15">
      <c r="B91" s="77">
        <v>0.7</v>
      </c>
      <c r="C91" s="75">
        <v>1</v>
      </c>
      <c r="D91" s="75">
        <f>1*0.7</f>
        <v>0.7</v>
      </c>
      <c r="E91"/>
    </row>
    <row r="92" spans="1:36" x14ac:dyDescent="0.15">
      <c r="B92" s="74">
        <v>0.6</v>
      </c>
      <c r="C92" s="75">
        <v>3</v>
      </c>
      <c r="D92" s="75">
        <f>3*0.6</f>
        <v>1.7999999999999998</v>
      </c>
      <c r="E92"/>
    </row>
    <row r="93" spans="1:36" x14ac:dyDescent="0.15">
      <c r="B93" s="74">
        <v>0.5</v>
      </c>
      <c r="C93" s="75">
        <v>2</v>
      </c>
      <c r="D93" s="75">
        <f>2*0.5</f>
        <v>1</v>
      </c>
      <c r="E93"/>
    </row>
    <row r="94" spans="1:36" x14ac:dyDescent="0.15">
      <c r="C94" s="76" t="s">
        <v>141</v>
      </c>
      <c r="D94" s="78">
        <f>SUM(D89:D93)</f>
        <v>60.7</v>
      </c>
      <c r="E94"/>
    </row>
    <row r="95" spans="1:36" x14ac:dyDescent="0.15">
      <c r="C95"/>
      <c r="D95"/>
      <c r="E95"/>
    </row>
    <row r="96" spans="1:36" x14ac:dyDescent="0.15">
      <c r="C96"/>
      <c r="D96"/>
      <c r="E96"/>
    </row>
    <row r="97" spans="2:18" x14ac:dyDescent="0.15">
      <c r="B97" s="163" t="s">
        <v>133</v>
      </c>
    </row>
    <row r="98" spans="2:18" x14ac:dyDescent="0.15">
      <c r="B98" s="1">
        <f>MAX(D4:D83)</f>
        <v>36173</v>
      </c>
      <c r="C98" s="81" t="s">
        <v>142</v>
      </c>
      <c r="G98" s="1"/>
      <c r="I98" s="79"/>
    </row>
    <row r="99" spans="2:18" x14ac:dyDescent="0.15">
      <c r="B99" s="82" t="str">
        <f>VLOOKUP(MAX(D4:D83),D4:L67,9,FALSE)</f>
        <v>Individu_48</v>
      </c>
      <c r="C99" s="81"/>
    </row>
    <row r="100" spans="2:18" x14ac:dyDescent="0.15">
      <c r="B100" s="82"/>
      <c r="C100" s="81"/>
    </row>
    <row r="101" spans="2:18" x14ac:dyDescent="0.15">
      <c r="B101" s="163" t="s">
        <v>134</v>
      </c>
    </row>
    <row r="102" spans="2:18" x14ac:dyDescent="0.15">
      <c r="B102" s="85">
        <v>28915</v>
      </c>
      <c r="C102" s="81" t="s">
        <v>143</v>
      </c>
    </row>
    <row r="103" spans="2:18" x14ac:dyDescent="0.15">
      <c r="B103" t="str">
        <f>VLOOKUP(MIN(E4:E83),E4:L67,8,FALSE)</f>
        <v>Individu_56</v>
      </c>
    </row>
    <row r="104" spans="2:18" x14ac:dyDescent="0.15">
      <c r="B104" s="72"/>
    </row>
    <row r="105" spans="2:18" x14ac:dyDescent="0.15">
      <c r="B105" s="72"/>
    </row>
    <row r="106" spans="2:18" x14ac:dyDescent="0.15">
      <c r="B106" s="162" t="s">
        <v>151</v>
      </c>
      <c r="C106" s="115" t="s">
        <v>150</v>
      </c>
      <c r="D106" s="116" t="s">
        <v>205</v>
      </c>
      <c r="E106" s="164"/>
      <c r="F106" s="14"/>
      <c r="G106" s="162" t="s">
        <v>151</v>
      </c>
      <c r="H106" s="115" t="s">
        <v>163</v>
      </c>
      <c r="I106" s="116" t="s">
        <v>183</v>
      </c>
      <c r="J106" s="1"/>
      <c r="K106" s="64"/>
      <c r="L106" s="64"/>
      <c r="M106" s="1"/>
      <c r="N106" s="64"/>
      <c r="O106" s="1"/>
      <c r="P106" s="172" t="s">
        <v>151</v>
      </c>
      <c r="Q106" s="139" t="s">
        <v>245</v>
      </c>
      <c r="R106" s="165" t="s">
        <v>201</v>
      </c>
    </row>
    <row r="107" spans="2:18" x14ac:dyDescent="0.15">
      <c r="B107" s="152">
        <v>1</v>
      </c>
      <c r="C107" s="111">
        <v>28</v>
      </c>
      <c r="D107" s="118" t="s">
        <v>152</v>
      </c>
      <c r="E107" s="112"/>
      <c r="F107" s="89"/>
      <c r="G107" s="152">
        <v>1</v>
      </c>
      <c r="H107" s="111">
        <v>5</v>
      </c>
      <c r="I107" s="118" t="s">
        <v>164</v>
      </c>
      <c r="J107" s="89"/>
      <c r="K107" s="3"/>
      <c r="L107" s="3"/>
      <c r="M107" s="89"/>
      <c r="N107" s="3"/>
      <c r="O107" s="89"/>
      <c r="P107" s="152">
        <v>1</v>
      </c>
      <c r="Q107" s="41">
        <v>25000</v>
      </c>
      <c r="R107" s="173" t="s">
        <v>208</v>
      </c>
    </row>
    <row r="108" spans="2:18" x14ac:dyDescent="0.15">
      <c r="B108" s="152">
        <v>2</v>
      </c>
      <c r="C108" s="111">
        <v>35</v>
      </c>
      <c r="D108" s="118" t="s">
        <v>154</v>
      </c>
      <c r="E108" s="112"/>
      <c r="F108" s="89"/>
      <c r="G108" s="152">
        <v>2</v>
      </c>
      <c r="H108" s="111">
        <v>15</v>
      </c>
      <c r="I108" s="118" t="s">
        <v>165</v>
      </c>
      <c r="J108" s="89"/>
      <c r="K108" s="3"/>
      <c r="L108" s="3"/>
      <c r="M108" s="89"/>
      <c r="N108" s="3"/>
      <c r="O108" s="89"/>
      <c r="P108" s="152">
        <v>2</v>
      </c>
      <c r="Q108" s="15">
        <v>35000</v>
      </c>
      <c r="R108" s="173" t="s">
        <v>209</v>
      </c>
    </row>
    <row r="109" spans="2:18" x14ac:dyDescent="0.15">
      <c r="B109" s="152">
        <v>3</v>
      </c>
      <c r="C109" s="111">
        <v>45</v>
      </c>
      <c r="D109" s="118" t="s">
        <v>155</v>
      </c>
      <c r="E109" s="112"/>
      <c r="F109" s="89"/>
      <c r="G109" s="152">
        <v>3</v>
      </c>
      <c r="H109" s="111">
        <v>25</v>
      </c>
      <c r="I109" s="118" t="s">
        <v>166</v>
      </c>
      <c r="J109" s="89"/>
      <c r="K109" s="3"/>
      <c r="L109"/>
      <c r="M109" s="89"/>
      <c r="O109" s="89"/>
      <c r="P109" s="152">
        <v>3</v>
      </c>
      <c r="Q109" s="15">
        <v>45000</v>
      </c>
      <c r="R109" s="173" t="s">
        <v>210</v>
      </c>
    </row>
    <row r="110" spans="2:18" x14ac:dyDescent="0.15">
      <c r="B110" s="152">
        <v>4</v>
      </c>
      <c r="C110" s="111">
        <v>55</v>
      </c>
      <c r="D110" s="118" t="s">
        <v>156</v>
      </c>
      <c r="E110" s="112"/>
      <c r="F110" s="89"/>
      <c r="G110" s="152">
        <v>4</v>
      </c>
      <c r="H110" s="111">
        <v>35</v>
      </c>
      <c r="I110" s="118" t="s">
        <v>167</v>
      </c>
      <c r="J110" s="89"/>
      <c r="K110" s="3"/>
      <c r="L110"/>
      <c r="M110" s="89"/>
      <c r="O110" s="89"/>
      <c r="P110" s="152">
        <v>4</v>
      </c>
      <c r="Q110" s="15">
        <v>60000</v>
      </c>
      <c r="R110" s="173" t="s">
        <v>211</v>
      </c>
    </row>
    <row r="111" spans="2:18" x14ac:dyDescent="0.15">
      <c r="B111" s="153">
        <v>5</v>
      </c>
      <c r="C111" s="18"/>
      <c r="D111" s="120" t="s">
        <v>153</v>
      </c>
      <c r="E111" s="112"/>
      <c r="F111"/>
      <c r="G111" s="153">
        <v>5</v>
      </c>
      <c r="H111" s="113">
        <v>36</v>
      </c>
      <c r="I111" s="120" t="s">
        <v>168</v>
      </c>
      <c r="J111" s="89"/>
      <c r="K111" s="3"/>
      <c r="L111"/>
      <c r="M111" s="89"/>
      <c r="O111" s="89"/>
      <c r="P111" s="153">
        <v>5</v>
      </c>
      <c r="Q111" s="18"/>
      <c r="R111" s="174" t="s">
        <v>202</v>
      </c>
    </row>
    <row r="112" spans="2:18" x14ac:dyDescent="0.15">
      <c r="C112"/>
      <c r="D112"/>
      <c r="E112" s="15"/>
      <c r="F112"/>
      <c r="R112" s="72"/>
    </row>
    <row r="113" spans="3:6" x14ac:dyDescent="0.15">
      <c r="C113"/>
      <c r="D113"/>
      <c r="E113"/>
      <c r="F113"/>
    </row>
    <row r="114" spans="3:6" x14ac:dyDescent="0.15">
      <c r="C114"/>
      <c r="D114"/>
      <c r="E114"/>
      <c r="F114"/>
    </row>
    <row r="115" spans="3:6" x14ac:dyDescent="0.15">
      <c r="C115"/>
      <c r="D115"/>
      <c r="E115"/>
      <c r="F115"/>
    </row>
    <row r="116" spans="3:6" x14ac:dyDescent="0.15">
      <c r="C116"/>
      <c r="D116"/>
      <c r="E116"/>
      <c r="F116"/>
    </row>
    <row r="117" spans="3:6" x14ac:dyDescent="0.15">
      <c r="C117"/>
      <c r="D117"/>
      <c r="E117"/>
      <c r="F117"/>
    </row>
    <row r="118" spans="3:6" x14ac:dyDescent="0.15">
      <c r="C118"/>
      <c r="D118"/>
      <c r="E118"/>
      <c r="F118"/>
    </row>
    <row r="119" spans="3:6" x14ac:dyDescent="0.15">
      <c r="C119"/>
      <c r="D119"/>
      <c r="E119"/>
      <c r="F119"/>
    </row>
    <row r="120" spans="3:6" x14ac:dyDescent="0.15">
      <c r="C120"/>
      <c r="D120"/>
      <c r="E120"/>
      <c r="F120"/>
    </row>
    <row r="121" spans="3:6" x14ac:dyDescent="0.15">
      <c r="C121"/>
      <c r="D121"/>
      <c r="E121"/>
      <c r="F121"/>
    </row>
    <row r="122" spans="3:6" x14ac:dyDescent="0.15">
      <c r="C122"/>
      <c r="D122"/>
      <c r="E122"/>
      <c r="F122"/>
    </row>
    <row r="123" spans="3:6" x14ac:dyDescent="0.15">
      <c r="C123"/>
      <c r="D123"/>
      <c r="E123"/>
      <c r="F123"/>
    </row>
    <row r="124" spans="3:6" x14ac:dyDescent="0.15">
      <c r="C124"/>
      <c r="D124"/>
      <c r="E124"/>
      <c r="F124"/>
    </row>
    <row r="125" spans="3:6" x14ac:dyDescent="0.15">
      <c r="C125"/>
      <c r="D125"/>
      <c r="E125"/>
      <c r="F125"/>
    </row>
    <row r="126" spans="3:6" x14ac:dyDescent="0.15">
      <c r="C126"/>
      <c r="D126"/>
      <c r="E126"/>
      <c r="F126"/>
    </row>
    <row r="127" spans="3:6" x14ac:dyDescent="0.15">
      <c r="C127"/>
      <c r="D127"/>
      <c r="E127"/>
    </row>
    <row r="128" spans="3:6" x14ac:dyDescent="0.15">
      <c r="C128"/>
      <c r="D128"/>
      <c r="E128"/>
    </row>
    <row r="129" spans="3:12" x14ac:dyDescent="0.15">
      <c r="C129"/>
      <c r="D129"/>
    </row>
    <row r="130" spans="3:12" x14ac:dyDescent="0.15">
      <c r="C130"/>
      <c r="D130"/>
    </row>
    <row r="131" spans="3:12" x14ac:dyDescent="0.15">
      <c r="C131"/>
      <c r="D131"/>
    </row>
    <row r="132" spans="3:12" x14ac:dyDescent="0.15">
      <c r="C132"/>
      <c r="D132"/>
    </row>
    <row r="133" spans="3:12" x14ac:dyDescent="0.15">
      <c r="C133"/>
      <c r="D133"/>
    </row>
    <row r="134" spans="3:12" x14ac:dyDescent="0.15">
      <c r="C134"/>
      <c r="D134"/>
    </row>
    <row r="135" spans="3:12" x14ac:dyDescent="0.15">
      <c r="C135"/>
      <c r="D135"/>
    </row>
    <row r="136" spans="3:12" x14ac:dyDescent="0.15">
      <c r="C136"/>
      <c r="D136"/>
      <c r="E136"/>
      <c r="F136"/>
      <c r="H136"/>
      <c r="I136"/>
      <c r="J136"/>
      <c r="K136"/>
      <c r="L136"/>
    </row>
    <row r="137" spans="3:12" x14ac:dyDescent="0.15">
      <c r="C137"/>
      <c r="D137"/>
      <c r="E137"/>
      <c r="F137"/>
      <c r="H137"/>
      <c r="I137"/>
      <c r="J137"/>
      <c r="K137"/>
      <c r="L137"/>
    </row>
    <row r="138" spans="3:12" x14ac:dyDescent="0.15">
      <c r="C138"/>
      <c r="D138"/>
      <c r="E138"/>
      <c r="F138"/>
      <c r="H138"/>
      <c r="I138"/>
      <c r="J138"/>
      <c r="K138"/>
      <c r="L138"/>
    </row>
    <row r="139" spans="3:12" x14ac:dyDescent="0.15">
      <c r="C139"/>
      <c r="D139"/>
      <c r="E139"/>
      <c r="F139"/>
      <c r="H139"/>
      <c r="I139"/>
      <c r="J139"/>
      <c r="K139"/>
      <c r="L139"/>
    </row>
    <row r="140" spans="3:12" x14ac:dyDescent="0.15">
      <c r="C140"/>
      <c r="D140"/>
      <c r="E140"/>
      <c r="F140"/>
      <c r="H140"/>
      <c r="I140"/>
      <c r="J140"/>
      <c r="K140"/>
      <c r="L140"/>
    </row>
    <row r="141" spans="3:12" x14ac:dyDescent="0.15">
      <c r="C141"/>
      <c r="D141"/>
      <c r="E141"/>
      <c r="F141"/>
      <c r="H141"/>
      <c r="I141"/>
      <c r="J141"/>
      <c r="K141"/>
      <c r="L141"/>
    </row>
    <row r="142" spans="3:12" x14ac:dyDescent="0.15">
      <c r="C142"/>
      <c r="D142"/>
      <c r="E142"/>
    </row>
    <row r="143" spans="3:12" x14ac:dyDescent="0.15">
      <c r="C143"/>
      <c r="D143"/>
      <c r="E143"/>
    </row>
    <row r="144" spans="3:12" x14ac:dyDescent="0.15">
      <c r="C144"/>
      <c r="D144"/>
    </row>
    <row r="145" spans="3:4" x14ac:dyDescent="0.15">
      <c r="C145"/>
      <c r="D145"/>
    </row>
    <row r="146" spans="3:4" x14ac:dyDescent="0.15">
      <c r="C146"/>
      <c r="D146"/>
    </row>
    <row r="147" spans="3:4" x14ac:dyDescent="0.15">
      <c r="C147"/>
      <c r="D147"/>
    </row>
    <row r="148" spans="3:4" x14ac:dyDescent="0.15">
      <c r="C148"/>
      <c r="D148"/>
    </row>
    <row r="149" spans="3:4" x14ac:dyDescent="0.15">
      <c r="C149"/>
      <c r="D149"/>
    </row>
    <row r="150" spans="3:4" x14ac:dyDescent="0.15">
      <c r="C150"/>
      <c r="D150"/>
    </row>
    <row r="151" spans="3:4" x14ac:dyDescent="0.15">
      <c r="C151"/>
      <c r="D151"/>
    </row>
    <row r="152" spans="3:4" x14ac:dyDescent="0.15">
      <c r="C152"/>
      <c r="D152"/>
    </row>
    <row r="153" spans="3:4" x14ac:dyDescent="0.15">
      <c r="C153"/>
      <c r="D153"/>
    </row>
  </sheetData>
  <autoFilter ref="B3:K83" xr:uid="{00000000-0001-0000-0000-000000000000}">
    <sortState xmlns:xlrd2="http://schemas.microsoft.com/office/spreadsheetml/2017/richdata2" ref="B4:K83">
      <sortCondition descending="1" ref="J3:J83"/>
    </sortState>
  </autoFilter>
  <sortState xmlns:xlrd2="http://schemas.microsoft.com/office/spreadsheetml/2017/richdata2" ref="B4:K83">
    <sortCondition ref="B4:B83"/>
  </sortState>
  <mergeCells count="2">
    <mergeCell ref="G1:H1"/>
    <mergeCell ref="W1:Z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F327-73B3-B740-B07C-0E45DE2D4295}">
  <dimension ref="A3:I253"/>
  <sheetViews>
    <sheetView topLeftCell="A96" zoomScale="110" zoomScaleNormal="110" workbookViewId="0">
      <selection activeCell="H259" sqref="H259"/>
    </sheetView>
  </sheetViews>
  <sheetFormatPr baseColWidth="10" defaultRowHeight="13" x14ac:dyDescent="0.15"/>
  <cols>
    <col min="1" max="1" width="21.5" customWidth="1"/>
    <col min="2" max="2" width="18.1640625" customWidth="1"/>
    <col min="3" max="3" width="13.6640625" customWidth="1"/>
    <col min="4" max="4" width="19.5" bestFit="1" customWidth="1"/>
    <col min="5" max="5" width="13.33203125" customWidth="1"/>
    <col min="6" max="6" width="15.1640625" customWidth="1"/>
    <col min="7" max="7" width="16.83203125" bestFit="1" customWidth="1"/>
  </cols>
  <sheetData>
    <row r="3" spans="1:8" ht="14" x14ac:dyDescent="0.15">
      <c r="A3" s="205" t="s">
        <v>203</v>
      </c>
      <c r="B3" s="205"/>
      <c r="D3" s="206" t="s">
        <v>185</v>
      </c>
      <c r="E3" s="206"/>
      <c r="F3" s="206"/>
      <c r="G3" s="206"/>
      <c r="H3" s="206"/>
    </row>
    <row r="4" spans="1:8" x14ac:dyDescent="0.15">
      <c r="A4" s="72"/>
    </row>
    <row r="5" spans="1:8" x14ac:dyDescent="0.15">
      <c r="A5" s="88" t="s">
        <v>5</v>
      </c>
      <c r="B5" s="88" t="s">
        <v>145</v>
      </c>
      <c r="C5" s="72"/>
      <c r="D5" s="41"/>
      <c r="E5" s="41"/>
      <c r="G5" s="76" t="s">
        <v>207</v>
      </c>
      <c r="H5" s="76"/>
    </row>
    <row r="6" spans="1:8" x14ac:dyDescent="0.15">
      <c r="A6" s="75">
        <v>1</v>
      </c>
      <c r="B6" s="75">
        <f>COUNTIF(Données!F4:F67,1)</f>
        <v>28</v>
      </c>
      <c r="D6" s="101"/>
      <c r="E6" s="15"/>
      <c r="G6" s="74">
        <v>0.8</v>
      </c>
      <c r="H6" s="75">
        <f>COUNTIF(Données!I4:I67,80%)</f>
        <v>4</v>
      </c>
    </row>
    <row r="7" spans="1:8" x14ac:dyDescent="0.15">
      <c r="A7" s="75">
        <v>2</v>
      </c>
      <c r="B7" s="75">
        <f>COUNTIF(Données!F4:F67,2)</f>
        <v>19</v>
      </c>
      <c r="G7" s="74">
        <v>0.7</v>
      </c>
      <c r="H7" s="75">
        <f>COUNTIF(Données!I4:I67,70%)</f>
        <v>1</v>
      </c>
    </row>
    <row r="8" spans="1:8" x14ac:dyDescent="0.15">
      <c r="A8" s="75">
        <v>3</v>
      </c>
      <c r="B8" s="75">
        <f>COUNTIF(Données!F4:F67,3)</f>
        <v>13</v>
      </c>
      <c r="G8" s="74">
        <v>0.6</v>
      </c>
      <c r="H8" s="75">
        <f>COUNTIF(Données!I4:I67,60%)</f>
        <v>3</v>
      </c>
    </row>
    <row r="9" spans="1:8" x14ac:dyDescent="0.15">
      <c r="A9" s="75">
        <v>4</v>
      </c>
      <c r="B9" s="75">
        <f>COUNTIF(Données!F4:F67,4)</f>
        <v>4</v>
      </c>
      <c r="D9" s="41"/>
      <c r="E9" s="41"/>
      <c r="G9" s="74">
        <v>0.5</v>
      </c>
      <c r="H9" s="75">
        <f>COUNTIF(Données!I4:I67,50%)</f>
        <v>2</v>
      </c>
    </row>
    <row r="10" spans="1:8" x14ac:dyDescent="0.15">
      <c r="A10" s="78" t="s">
        <v>146</v>
      </c>
      <c r="B10" s="78">
        <f>SUM(B6:B9)</f>
        <v>64</v>
      </c>
      <c r="D10" s="101"/>
      <c r="E10" s="15"/>
      <c r="G10" s="105">
        <v>1</v>
      </c>
      <c r="H10" s="106">
        <f>COUNTIF(Données!I4:I67,100%)</f>
        <v>54</v>
      </c>
    </row>
    <row r="11" spans="1:8" x14ac:dyDescent="0.15">
      <c r="A11" s="21"/>
      <c r="B11" s="21"/>
      <c r="D11" s="101"/>
      <c r="E11" s="15"/>
    </row>
    <row r="12" spans="1:8" x14ac:dyDescent="0.15">
      <c r="A12" s="21"/>
      <c r="B12" s="21"/>
      <c r="D12" s="101"/>
      <c r="E12" s="15"/>
    </row>
    <row r="13" spans="1:8" x14ac:dyDescent="0.15">
      <c r="A13" s="21"/>
      <c r="B13" s="21"/>
      <c r="D13" s="101"/>
      <c r="E13" s="15"/>
    </row>
    <row r="14" spans="1:8" x14ac:dyDescent="0.15">
      <c r="A14" s="21"/>
      <c r="B14" s="21"/>
      <c r="D14" s="101"/>
      <c r="E14" s="15"/>
    </row>
    <row r="15" spans="1:8" x14ac:dyDescent="0.15">
      <c r="A15" s="21"/>
      <c r="B15" s="21"/>
      <c r="D15" s="101"/>
      <c r="E15" s="15"/>
    </row>
    <row r="16" spans="1:8" x14ac:dyDescent="0.15">
      <c r="A16" s="21"/>
      <c r="B16" s="21"/>
      <c r="D16" s="101"/>
      <c r="E16" s="15"/>
    </row>
    <row r="17" spans="1:9" x14ac:dyDescent="0.15">
      <c r="A17" s="21"/>
      <c r="B17" s="21"/>
      <c r="D17" s="101"/>
      <c r="E17" s="15"/>
    </row>
    <row r="18" spans="1:9" x14ac:dyDescent="0.15">
      <c r="A18" s="21"/>
      <c r="B18" s="21"/>
      <c r="D18" s="101"/>
      <c r="E18" s="15"/>
    </row>
    <row r="19" spans="1:9" x14ac:dyDescent="0.15">
      <c r="A19" s="21"/>
      <c r="B19" s="21"/>
      <c r="D19" s="101"/>
      <c r="E19" s="15"/>
    </row>
    <row r="20" spans="1:9" x14ac:dyDescent="0.15">
      <c r="A20" s="21"/>
      <c r="B20" s="21"/>
      <c r="D20" s="101"/>
      <c r="E20" s="15"/>
    </row>
    <row r="21" spans="1:9" ht="17" customHeight="1" x14ac:dyDescent="0.15">
      <c r="A21" s="21"/>
      <c r="B21" s="21"/>
      <c r="D21" s="101"/>
      <c r="E21" s="15"/>
    </row>
    <row r="22" spans="1:9" x14ac:dyDescent="0.15">
      <c r="A22" s="21"/>
      <c r="B22" s="21"/>
      <c r="D22" s="101"/>
      <c r="E22" s="15"/>
    </row>
    <row r="23" spans="1:9" x14ac:dyDescent="0.15">
      <c r="A23" s="21"/>
      <c r="B23" s="21"/>
      <c r="D23" s="101"/>
      <c r="E23" s="15"/>
    </row>
    <row r="24" spans="1:9" x14ac:dyDescent="0.15">
      <c r="A24" s="21"/>
      <c r="B24" s="21"/>
      <c r="D24" s="101"/>
      <c r="E24" s="15"/>
    </row>
    <row r="25" spans="1:9" x14ac:dyDescent="0.15">
      <c r="A25" s="21"/>
      <c r="B25" s="21"/>
      <c r="D25" s="101"/>
      <c r="E25" s="15"/>
    </row>
    <row r="26" spans="1:9" x14ac:dyDescent="0.15">
      <c r="A26" s="21"/>
      <c r="B26" s="21"/>
      <c r="D26" s="101"/>
      <c r="E26" s="15"/>
    </row>
    <row r="27" spans="1:9" x14ac:dyDescent="0.15">
      <c r="A27" s="21"/>
      <c r="B27" s="21"/>
      <c r="D27" s="101"/>
      <c r="E27" s="15"/>
    </row>
    <row r="28" spans="1:9" x14ac:dyDescent="0.15">
      <c r="A28" s="207" t="s">
        <v>212</v>
      </c>
      <c r="B28" s="208"/>
      <c r="C28" s="209"/>
      <c r="D28" s="101"/>
      <c r="E28" s="15"/>
      <c r="F28" s="186" t="s">
        <v>248</v>
      </c>
      <c r="G28" s="197"/>
      <c r="H28" s="197"/>
      <c r="I28" s="198"/>
    </row>
    <row r="29" spans="1:9" x14ac:dyDescent="0.15">
      <c r="A29" s="210"/>
      <c r="B29" s="211"/>
      <c r="C29" s="212"/>
      <c r="D29" s="101"/>
      <c r="E29" s="15"/>
      <c r="F29" s="199"/>
      <c r="G29" s="200"/>
      <c r="H29" s="200"/>
      <c r="I29" s="201"/>
    </row>
    <row r="30" spans="1:9" ht="31" customHeight="1" x14ac:dyDescent="0.15">
      <c r="A30" s="213"/>
      <c r="B30" s="214"/>
      <c r="C30" s="215"/>
      <c r="D30" s="101"/>
      <c r="E30" s="15"/>
      <c r="F30" s="202"/>
      <c r="G30" s="203"/>
      <c r="H30" s="203"/>
      <c r="I30" s="204"/>
    </row>
    <row r="31" spans="1:9" x14ac:dyDescent="0.15">
      <c r="A31" s="21"/>
      <c r="B31" s="21"/>
      <c r="D31" s="101"/>
      <c r="E31" s="15"/>
    </row>
    <row r="32" spans="1:9" x14ac:dyDescent="0.15">
      <c r="D32" s="101"/>
      <c r="E32" s="15"/>
    </row>
    <row r="33" spans="1:8" ht="14" x14ac:dyDescent="0.15">
      <c r="A33" s="206" t="s">
        <v>174</v>
      </c>
      <c r="B33" s="206"/>
      <c r="C33" s="206"/>
      <c r="D33" s="206"/>
      <c r="E33" s="206"/>
    </row>
    <row r="34" spans="1:8" x14ac:dyDescent="0.15">
      <c r="D34" s="101"/>
      <c r="E34" s="15"/>
    </row>
    <row r="35" spans="1:8" x14ac:dyDescent="0.15">
      <c r="A35" s="75"/>
      <c r="B35" s="76" t="s">
        <v>145</v>
      </c>
      <c r="D35" s="86" t="s">
        <v>186</v>
      </c>
      <c r="E35" t="s">
        <v>187</v>
      </c>
    </row>
    <row r="36" spans="1:8" x14ac:dyDescent="0.15">
      <c r="A36" s="76" t="s">
        <v>9</v>
      </c>
      <c r="B36" s="75">
        <f>COUNTIF(Données!C4:D67,"F")</f>
        <v>29</v>
      </c>
      <c r="D36" s="87" t="s">
        <v>9</v>
      </c>
      <c r="E36" s="82">
        <v>29</v>
      </c>
    </row>
    <row r="37" spans="1:8" x14ac:dyDescent="0.15">
      <c r="A37" s="76" t="s">
        <v>147</v>
      </c>
      <c r="B37" s="75">
        <f>COUNTIF(Données!C4:C67,"M")</f>
        <v>35</v>
      </c>
      <c r="D37" s="87" t="s">
        <v>8</v>
      </c>
      <c r="E37" s="82">
        <v>35</v>
      </c>
      <c r="H37" s="96"/>
    </row>
    <row r="38" spans="1:8" x14ac:dyDescent="0.15">
      <c r="A38" s="75"/>
      <c r="B38" s="78">
        <f>SUM(B36:B37)</f>
        <v>64</v>
      </c>
      <c r="D38" s="87" t="s">
        <v>144</v>
      </c>
      <c r="E38" s="82">
        <v>64</v>
      </c>
    </row>
    <row r="39" spans="1:8" x14ac:dyDescent="0.15">
      <c r="A39" s="15"/>
      <c r="B39" s="21"/>
      <c r="D39" s="87"/>
      <c r="E39" s="82"/>
    </row>
    <row r="40" spans="1:8" x14ac:dyDescent="0.15">
      <c r="A40" s="15"/>
      <c r="B40" s="21"/>
      <c r="D40" s="87"/>
      <c r="E40" s="82"/>
    </row>
    <row r="41" spans="1:8" x14ac:dyDescent="0.15">
      <c r="A41" s="15"/>
      <c r="B41" s="21"/>
      <c r="D41" s="87"/>
      <c r="E41" s="82"/>
    </row>
    <row r="42" spans="1:8" x14ac:dyDescent="0.15">
      <c r="A42" s="15"/>
      <c r="B42" s="21"/>
      <c r="D42" s="87"/>
      <c r="E42" s="82"/>
    </row>
    <row r="43" spans="1:8" x14ac:dyDescent="0.15">
      <c r="A43" s="15"/>
      <c r="B43" s="21"/>
      <c r="D43" s="87"/>
      <c r="E43" s="82"/>
    </row>
    <row r="44" spans="1:8" x14ac:dyDescent="0.15">
      <c r="A44" s="15"/>
      <c r="B44" s="21"/>
      <c r="D44" s="87"/>
      <c r="E44" s="82"/>
    </row>
    <row r="45" spans="1:8" x14ac:dyDescent="0.15">
      <c r="A45" s="15"/>
      <c r="B45" s="21"/>
      <c r="D45" s="87"/>
      <c r="E45" s="82"/>
    </row>
    <row r="46" spans="1:8" x14ac:dyDescent="0.15">
      <c r="A46" s="15"/>
      <c r="B46" s="21"/>
      <c r="D46" s="87"/>
      <c r="E46" s="82"/>
    </row>
    <row r="47" spans="1:8" x14ac:dyDescent="0.15">
      <c r="A47" s="15"/>
      <c r="B47" s="21"/>
      <c r="D47" s="87"/>
      <c r="E47" s="82"/>
    </row>
    <row r="48" spans="1:8" x14ac:dyDescent="0.15">
      <c r="A48" s="15"/>
      <c r="B48" s="21"/>
      <c r="D48" s="87"/>
      <c r="E48" s="82"/>
    </row>
    <row r="49" spans="1:5" x14ac:dyDescent="0.15">
      <c r="A49" s="15"/>
      <c r="B49" s="21"/>
      <c r="D49" s="87"/>
      <c r="E49" s="82"/>
    </row>
    <row r="50" spans="1:5" x14ac:dyDescent="0.15">
      <c r="A50" s="15"/>
      <c r="B50" s="21"/>
      <c r="D50" s="87"/>
      <c r="E50" s="82"/>
    </row>
    <row r="51" spans="1:5" x14ac:dyDescent="0.15">
      <c r="A51" s="15"/>
      <c r="B51" s="21"/>
      <c r="D51" s="87"/>
      <c r="E51" s="82"/>
    </row>
    <row r="52" spans="1:5" x14ac:dyDescent="0.15">
      <c r="A52" s="15"/>
      <c r="B52" s="21"/>
      <c r="D52" s="87"/>
      <c r="E52" s="82"/>
    </row>
    <row r="53" spans="1:5" x14ac:dyDescent="0.15">
      <c r="A53" s="15"/>
      <c r="B53" s="21"/>
      <c r="D53" s="87"/>
      <c r="E53" s="82"/>
    </row>
    <row r="54" spans="1:5" x14ac:dyDescent="0.15">
      <c r="A54" s="15"/>
      <c r="B54" s="21"/>
      <c r="D54" s="87"/>
      <c r="E54" s="82"/>
    </row>
    <row r="55" spans="1:5" x14ac:dyDescent="0.15">
      <c r="A55" s="15"/>
      <c r="B55" s="21"/>
      <c r="D55" s="87"/>
      <c r="E55" s="82"/>
    </row>
    <row r="56" spans="1:5" x14ac:dyDescent="0.15">
      <c r="A56" s="15"/>
      <c r="B56" s="21"/>
      <c r="D56" s="87"/>
      <c r="E56" s="82"/>
    </row>
    <row r="57" spans="1:5" x14ac:dyDescent="0.15">
      <c r="A57" s="15"/>
      <c r="B57" s="21"/>
      <c r="D57" s="87"/>
      <c r="E57" s="82"/>
    </row>
    <row r="58" spans="1:5" x14ac:dyDescent="0.15">
      <c r="A58" s="15"/>
      <c r="B58" s="186" t="s">
        <v>249</v>
      </c>
      <c r="C58" s="187"/>
      <c r="D58" s="187"/>
      <c r="E58" s="188"/>
    </row>
    <row r="59" spans="1:5" x14ac:dyDescent="0.15">
      <c r="A59" s="15"/>
      <c r="B59" s="189"/>
      <c r="C59" s="190"/>
      <c r="D59" s="190"/>
      <c r="E59" s="191"/>
    </row>
    <row r="60" spans="1:5" x14ac:dyDescent="0.15">
      <c r="A60" s="15"/>
      <c r="B60" s="189"/>
      <c r="C60" s="190"/>
      <c r="D60" s="190"/>
      <c r="E60" s="191"/>
    </row>
    <row r="61" spans="1:5" x14ac:dyDescent="0.15">
      <c r="A61" s="15"/>
      <c r="B61" s="192"/>
      <c r="C61" s="193"/>
      <c r="D61" s="193"/>
      <c r="E61" s="194"/>
    </row>
    <row r="62" spans="1:5" x14ac:dyDescent="0.15">
      <c r="A62" s="15"/>
      <c r="B62" s="21"/>
    </row>
    <row r="63" spans="1:5" ht="14" x14ac:dyDescent="0.15">
      <c r="A63" s="99" t="s">
        <v>171</v>
      </c>
    </row>
    <row r="65" spans="1:9" x14ac:dyDescent="0.15">
      <c r="A65" s="86" t="s">
        <v>182</v>
      </c>
      <c r="B65" s="86" t="s">
        <v>188</v>
      </c>
    </row>
    <row r="66" spans="1:9" x14ac:dyDescent="0.15">
      <c r="A66" s="86" t="s">
        <v>1</v>
      </c>
      <c r="B66" s="73">
        <v>0.5</v>
      </c>
      <c r="C66" s="73">
        <v>0.6</v>
      </c>
      <c r="D66" s="73">
        <v>0.7</v>
      </c>
      <c r="E66" s="73">
        <v>0.8</v>
      </c>
      <c r="F66" s="73">
        <v>1</v>
      </c>
      <c r="G66" s="73" t="s">
        <v>144</v>
      </c>
    </row>
    <row r="67" spans="1:9" x14ac:dyDescent="0.15">
      <c r="A67" s="87" t="s">
        <v>9</v>
      </c>
      <c r="B67" s="82">
        <v>2</v>
      </c>
      <c r="C67" s="82">
        <v>1</v>
      </c>
      <c r="D67" s="82">
        <v>1</v>
      </c>
      <c r="E67" s="82"/>
      <c r="F67" s="82">
        <v>25</v>
      </c>
      <c r="G67" s="82">
        <v>29</v>
      </c>
    </row>
    <row r="68" spans="1:9" x14ac:dyDescent="0.15">
      <c r="A68" s="87" t="s">
        <v>8</v>
      </c>
      <c r="B68" s="82"/>
      <c r="C68" s="82">
        <v>2</v>
      </c>
      <c r="D68" s="82"/>
      <c r="E68" s="82">
        <v>4</v>
      </c>
      <c r="F68" s="82">
        <v>29</v>
      </c>
      <c r="G68" s="82">
        <v>35</v>
      </c>
    </row>
    <row r="69" spans="1:9" x14ac:dyDescent="0.15">
      <c r="A69" s="87" t="s">
        <v>144</v>
      </c>
      <c r="B69" s="82">
        <v>2</v>
      </c>
      <c r="C69" s="82">
        <v>3</v>
      </c>
      <c r="D69" s="82">
        <v>1</v>
      </c>
      <c r="E69" s="82">
        <v>4</v>
      </c>
      <c r="F69" s="82">
        <v>54</v>
      </c>
      <c r="G69" s="82">
        <v>64</v>
      </c>
    </row>
    <row r="70" spans="1:9" x14ac:dyDescent="0.15">
      <c r="A70" s="15"/>
      <c r="B70" s="21"/>
    </row>
    <row r="71" spans="1:9" x14ac:dyDescent="0.15">
      <c r="A71" s="15"/>
      <c r="B71" s="21"/>
    </row>
    <row r="72" spans="1:9" x14ac:dyDescent="0.15">
      <c r="A72" s="15"/>
      <c r="B72" s="21"/>
    </row>
    <row r="73" spans="1:9" x14ac:dyDescent="0.15">
      <c r="A73" s="15"/>
      <c r="B73" s="21"/>
    </row>
    <row r="74" spans="1:9" x14ac:dyDescent="0.15">
      <c r="A74" s="15"/>
      <c r="B74" s="21"/>
      <c r="F74" s="186" t="s">
        <v>250</v>
      </c>
      <c r="G74" s="197"/>
      <c r="H74" s="197"/>
      <c r="I74" s="198"/>
    </row>
    <row r="75" spans="1:9" x14ac:dyDescent="0.15">
      <c r="A75" s="15"/>
      <c r="B75" s="21"/>
      <c r="F75" s="199"/>
      <c r="G75" s="200"/>
      <c r="H75" s="200"/>
      <c r="I75" s="201"/>
    </row>
    <row r="76" spans="1:9" x14ac:dyDescent="0.15">
      <c r="A76" s="15"/>
      <c r="B76" s="21"/>
      <c r="F76" s="199"/>
      <c r="G76" s="200"/>
      <c r="H76" s="200"/>
      <c r="I76" s="201"/>
    </row>
    <row r="77" spans="1:9" x14ac:dyDescent="0.15">
      <c r="A77" s="15"/>
      <c r="B77" s="21"/>
      <c r="F77" s="199"/>
      <c r="G77" s="200"/>
      <c r="H77" s="200"/>
      <c r="I77" s="201"/>
    </row>
    <row r="78" spans="1:9" x14ac:dyDescent="0.15">
      <c r="A78" s="15"/>
      <c r="B78" s="21"/>
      <c r="F78" s="199"/>
      <c r="G78" s="200"/>
      <c r="H78" s="200"/>
      <c r="I78" s="201"/>
    </row>
    <row r="79" spans="1:9" x14ac:dyDescent="0.15">
      <c r="A79" s="15"/>
      <c r="B79" s="21"/>
      <c r="F79" s="199"/>
      <c r="G79" s="200"/>
      <c r="H79" s="200"/>
      <c r="I79" s="201"/>
    </row>
    <row r="80" spans="1:9" x14ac:dyDescent="0.15">
      <c r="A80" s="15"/>
      <c r="B80" s="21"/>
      <c r="F80" s="199"/>
      <c r="G80" s="200"/>
      <c r="H80" s="200"/>
      <c r="I80" s="201"/>
    </row>
    <row r="81" spans="1:9" x14ac:dyDescent="0.15">
      <c r="A81" s="15"/>
      <c r="B81" s="21"/>
      <c r="F81" s="199"/>
      <c r="G81" s="200"/>
      <c r="H81" s="200"/>
      <c r="I81" s="201"/>
    </row>
    <row r="82" spans="1:9" x14ac:dyDescent="0.15">
      <c r="A82" s="15"/>
      <c r="B82" s="21"/>
      <c r="F82" s="202"/>
      <c r="G82" s="203"/>
      <c r="H82" s="203"/>
      <c r="I82" s="204"/>
    </row>
    <row r="83" spans="1:9" x14ac:dyDescent="0.15">
      <c r="A83" s="15"/>
      <c r="B83" s="21"/>
    </row>
    <row r="84" spans="1:9" x14ac:dyDescent="0.15">
      <c r="A84" s="15"/>
      <c r="B84" s="21"/>
    </row>
    <row r="85" spans="1:9" x14ac:dyDescent="0.15">
      <c r="A85" s="15"/>
      <c r="B85" s="21"/>
    </row>
    <row r="86" spans="1:9" x14ac:dyDescent="0.15">
      <c r="A86" s="15"/>
      <c r="B86" s="21"/>
    </row>
    <row r="87" spans="1:9" x14ac:dyDescent="0.15">
      <c r="A87" s="15"/>
      <c r="B87" s="21"/>
    </row>
    <row r="88" spans="1:9" x14ac:dyDescent="0.15">
      <c r="A88" s="15"/>
      <c r="B88" s="21"/>
    </row>
    <row r="89" spans="1:9" x14ac:dyDescent="0.15">
      <c r="A89" s="15"/>
      <c r="B89" s="21"/>
    </row>
    <row r="90" spans="1:9" x14ac:dyDescent="0.15">
      <c r="D90" s="15"/>
      <c r="E90" s="98"/>
      <c r="F90" s="98"/>
    </row>
    <row r="91" spans="1:9" ht="14" x14ac:dyDescent="0.15">
      <c r="A91" s="99" t="s">
        <v>170</v>
      </c>
      <c r="E91" s="98"/>
      <c r="F91" s="98"/>
    </row>
    <row r="92" spans="1:9" x14ac:dyDescent="0.15">
      <c r="E92" s="98"/>
      <c r="F92" s="98"/>
    </row>
    <row r="93" spans="1:9" x14ac:dyDescent="0.15">
      <c r="A93" s="86" t="s">
        <v>199</v>
      </c>
      <c r="B93" s="86" t="s">
        <v>204</v>
      </c>
    </row>
    <row r="94" spans="1:9" x14ac:dyDescent="0.15">
      <c r="A94" s="86" t="s">
        <v>5</v>
      </c>
      <c r="B94" t="s">
        <v>9</v>
      </c>
      <c r="C94" t="s">
        <v>8</v>
      </c>
      <c r="D94" t="s">
        <v>144</v>
      </c>
    </row>
    <row r="95" spans="1:9" x14ac:dyDescent="0.15">
      <c r="A95" s="87">
        <v>1</v>
      </c>
      <c r="B95" s="82">
        <v>13</v>
      </c>
      <c r="C95" s="82">
        <v>15</v>
      </c>
      <c r="D95" s="82">
        <v>28</v>
      </c>
    </row>
    <row r="96" spans="1:9" x14ac:dyDescent="0.15">
      <c r="A96" s="87">
        <v>2</v>
      </c>
      <c r="B96" s="82">
        <v>11</v>
      </c>
      <c r="C96" s="82">
        <v>8</v>
      </c>
      <c r="D96" s="82">
        <v>19</v>
      </c>
    </row>
    <row r="97" spans="1:9" x14ac:dyDescent="0.15">
      <c r="A97" s="87">
        <v>3</v>
      </c>
      <c r="B97" s="82">
        <v>4</v>
      </c>
      <c r="C97" s="82">
        <v>9</v>
      </c>
      <c r="D97" s="82">
        <v>13</v>
      </c>
    </row>
    <row r="98" spans="1:9" x14ac:dyDescent="0.15">
      <c r="A98" s="87">
        <v>4</v>
      </c>
      <c r="B98" s="82">
        <v>1</v>
      </c>
      <c r="C98" s="82">
        <v>3</v>
      </c>
      <c r="D98" s="82">
        <v>4</v>
      </c>
    </row>
    <row r="99" spans="1:9" x14ac:dyDescent="0.15">
      <c r="A99" s="87" t="s">
        <v>144</v>
      </c>
      <c r="B99" s="82">
        <v>29</v>
      </c>
      <c r="C99" s="82">
        <v>35</v>
      </c>
      <c r="D99" s="82">
        <v>64</v>
      </c>
    </row>
    <row r="103" spans="1:9" x14ac:dyDescent="0.15">
      <c r="F103" s="186" t="s">
        <v>251</v>
      </c>
      <c r="G103" s="197"/>
      <c r="H103" s="197"/>
      <c r="I103" s="198"/>
    </row>
    <row r="104" spans="1:9" x14ac:dyDescent="0.15">
      <c r="F104" s="199"/>
      <c r="G104" s="200"/>
      <c r="H104" s="200"/>
      <c r="I104" s="201"/>
    </row>
    <row r="105" spans="1:9" x14ac:dyDescent="0.15">
      <c r="F105" s="199"/>
      <c r="G105" s="200"/>
      <c r="H105" s="200"/>
      <c r="I105" s="201"/>
    </row>
    <row r="106" spans="1:9" x14ac:dyDescent="0.15">
      <c r="F106" s="199"/>
      <c r="G106" s="200"/>
      <c r="H106" s="200"/>
      <c r="I106" s="201"/>
    </row>
    <row r="107" spans="1:9" x14ac:dyDescent="0.15">
      <c r="F107" s="199"/>
      <c r="G107" s="200"/>
      <c r="H107" s="200"/>
      <c r="I107" s="201"/>
    </row>
    <row r="108" spans="1:9" x14ac:dyDescent="0.15">
      <c r="F108" s="202"/>
      <c r="G108" s="203"/>
      <c r="H108" s="203"/>
      <c r="I108" s="204"/>
    </row>
    <row r="110" spans="1:9" x14ac:dyDescent="0.15">
      <c r="F110" s="186" t="s">
        <v>213</v>
      </c>
      <c r="G110" s="197"/>
      <c r="H110" s="197"/>
      <c r="I110" s="198"/>
    </row>
    <row r="111" spans="1:9" x14ac:dyDescent="0.15">
      <c r="F111" s="199"/>
      <c r="G111" s="200"/>
      <c r="H111" s="200"/>
      <c r="I111" s="201"/>
    </row>
    <row r="112" spans="1:9" x14ac:dyDescent="0.15">
      <c r="F112" s="199"/>
      <c r="G112" s="200"/>
      <c r="H112" s="200"/>
      <c r="I112" s="201"/>
    </row>
    <row r="113" spans="1:9" x14ac:dyDescent="0.15">
      <c r="F113" s="199"/>
      <c r="G113" s="200"/>
      <c r="H113" s="200"/>
      <c r="I113" s="201"/>
    </row>
    <row r="114" spans="1:9" x14ac:dyDescent="0.15">
      <c r="F114" s="202"/>
      <c r="G114" s="203"/>
      <c r="H114" s="203"/>
      <c r="I114" s="204"/>
    </row>
    <row r="121" spans="1:9" x14ac:dyDescent="0.15">
      <c r="A121" s="97"/>
      <c r="B121" s="96"/>
    </row>
    <row r="123" spans="1:9" ht="14" x14ac:dyDescent="0.15">
      <c r="A123" s="100" t="s">
        <v>256</v>
      </c>
      <c r="B123" s="96"/>
    </row>
    <row r="125" spans="1:9" x14ac:dyDescent="0.15">
      <c r="A125" s="86" t="s">
        <v>205</v>
      </c>
      <c r="B125" t="s">
        <v>206</v>
      </c>
    </row>
    <row r="126" spans="1:9" x14ac:dyDescent="0.15">
      <c r="A126" s="87" t="s">
        <v>158</v>
      </c>
      <c r="B126" s="82">
        <v>22</v>
      </c>
    </row>
    <row r="127" spans="1:9" x14ac:dyDescent="0.15">
      <c r="A127" s="87" t="s">
        <v>159</v>
      </c>
      <c r="B127" s="82">
        <v>204</v>
      </c>
    </row>
    <row r="128" spans="1:9" x14ac:dyDescent="0.15">
      <c r="A128" s="87" t="s">
        <v>160</v>
      </c>
      <c r="B128" s="82">
        <v>72</v>
      </c>
    </row>
    <row r="129" spans="1:8" x14ac:dyDescent="0.15">
      <c r="A129" s="87" t="s">
        <v>161</v>
      </c>
      <c r="B129" s="82">
        <v>32</v>
      </c>
    </row>
    <row r="130" spans="1:8" x14ac:dyDescent="0.15">
      <c r="A130" s="87" t="s">
        <v>162</v>
      </c>
      <c r="B130" s="82">
        <v>118</v>
      </c>
    </row>
    <row r="131" spans="1:8" x14ac:dyDescent="0.15">
      <c r="A131" s="87" t="s">
        <v>144</v>
      </c>
      <c r="B131" s="82">
        <v>448</v>
      </c>
    </row>
    <row r="132" spans="1:8" x14ac:dyDescent="0.15">
      <c r="A132" s="87"/>
      <c r="B132" s="82"/>
    </row>
    <row r="133" spans="1:8" x14ac:dyDescent="0.15">
      <c r="A133" s="87"/>
      <c r="B133" s="82"/>
    </row>
    <row r="134" spans="1:8" x14ac:dyDescent="0.15">
      <c r="A134" s="87"/>
      <c r="B134" s="82"/>
      <c r="E134" s="186" t="s">
        <v>246</v>
      </c>
      <c r="F134" s="187"/>
      <c r="G134" s="187"/>
      <c r="H134" s="188"/>
    </row>
    <row r="135" spans="1:8" x14ac:dyDescent="0.15">
      <c r="A135" s="87"/>
      <c r="B135" s="82"/>
      <c r="E135" s="189"/>
      <c r="F135" s="190"/>
      <c r="G135" s="190"/>
      <c r="H135" s="191"/>
    </row>
    <row r="136" spans="1:8" x14ac:dyDescent="0.15">
      <c r="A136" s="87"/>
      <c r="B136" s="82"/>
      <c r="E136" s="189"/>
      <c r="F136" s="190"/>
      <c r="G136" s="190"/>
      <c r="H136" s="191"/>
    </row>
    <row r="137" spans="1:8" x14ac:dyDescent="0.15">
      <c r="A137" s="87"/>
      <c r="B137" s="82"/>
      <c r="E137" s="189"/>
      <c r="F137" s="190"/>
      <c r="G137" s="190"/>
      <c r="H137" s="191"/>
    </row>
    <row r="138" spans="1:8" x14ac:dyDescent="0.15">
      <c r="A138" s="87"/>
      <c r="B138" s="82"/>
      <c r="E138" s="189"/>
      <c r="F138" s="190"/>
      <c r="G138" s="190"/>
      <c r="H138" s="191"/>
    </row>
    <row r="139" spans="1:8" x14ac:dyDescent="0.15">
      <c r="A139" s="87"/>
      <c r="B139" s="82"/>
      <c r="E139" s="192"/>
      <c r="F139" s="193"/>
      <c r="G139" s="193"/>
      <c r="H139" s="194"/>
    </row>
    <row r="140" spans="1:8" x14ac:dyDescent="0.15">
      <c r="A140" s="87"/>
      <c r="B140" s="82"/>
    </row>
    <row r="141" spans="1:8" x14ac:dyDescent="0.15">
      <c r="A141" s="87"/>
      <c r="B141" s="82"/>
    </row>
    <row r="142" spans="1:8" x14ac:dyDescent="0.15">
      <c r="A142" s="87"/>
      <c r="B142" s="82"/>
    </row>
    <row r="143" spans="1:8" x14ac:dyDescent="0.15">
      <c r="A143" s="87"/>
      <c r="B143" s="82"/>
    </row>
    <row r="144" spans="1:8" x14ac:dyDescent="0.15">
      <c r="A144" s="87"/>
      <c r="B144" s="82"/>
    </row>
    <row r="145" spans="1:9" x14ac:dyDescent="0.15">
      <c r="A145" s="87"/>
      <c r="B145" s="82"/>
    </row>
    <row r="146" spans="1:9" x14ac:dyDescent="0.15">
      <c r="A146" s="87"/>
      <c r="B146" s="82"/>
    </row>
    <row r="147" spans="1:9" x14ac:dyDescent="0.15">
      <c r="A147" s="87"/>
      <c r="B147" s="82"/>
    </row>
    <row r="148" spans="1:9" x14ac:dyDescent="0.15">
      <c r="A148" s="87"/>
      <c r="B148" s="82"/>
    </row>
    <row r="149" spans="1:9" x14ac:dyDescent="0.15">
      <c r="A149" s="87"/>
      <c r="B149" s="82"/>
    </row>
    <row r="150" spans="1:9" x14ac:dyDescent="0.15">
      <c r="A150" s="87"/>
      <c r="B150" s="82"/>
    </row>
    <row r="151" spans="1:9" x14ac:dyDescent="0.15">
      <c r="A151" s="87"/>
      <c r="B151" s="82"/>
    </row>
    <row r="152" spans="1:9" x14ac:dyDescent="0.15">
      <c r="A152" s="87"/>
      <c r="B152" s="82"/>
    </row>
    <row r="153" spans="1:9" x14ac:dyDescent="0.15">
      <c r="A153" s="87"/>
      <c r="B153" s="82"/>
    </row>
    <row r="154" spans="1:9" x14ac:dyDescent="0.15">
      <c r="A154" s="87"/>
      <c r="B154" s="82"/>
    </row>
    <row r="156" spans="1:9" ht="14" x14ac:dyDescent="0.15">
      <c r="A156" s="100" t="s">
        <v>184</v>
      </c>
    </row>
    <row r="158" spans="1:9" x14ac:dyDescent="0.15">
      <c r="A158" s="86" t="s">
        <v>182</v>
      </c>
      <c r="B158" s="86" t="s">
        <v>1</v>
      </c>
    </row>
    <row r="159" spans="1:9" x14ac:dyDescent="0.15">
      <c r="A159" s="86" t="s">
        <v>183</v>
      </c>
      <c r="B159" t="s">
        <v>9</v>
      </c>
      <c r="C159" t="s">
        <v>8</v>
      </c>
      <c r="D159" t="s">
        <v>144</v>
      </c>
    </row>
    <row r="160" spans="1:9" x14ac:dyDescent="0.15">
      <c r="A160" s="87" t="s">
        <v>177</v>
      </c>
      <c r="B160" s="82">
        <v>7</v>
      </c>
      <c r="C160" s="82">
        <v>6</v>
      </c>
      <c r="D160" s="82">
        <v>13</v>
      </c>
      <c r="F160" s="87"/>
      <c r="G160" s="82"/>
      <c r="H160" s="82"/>
      <c r="I160" s="82"/>
    </row>
    <row r="161" spans="1:9" x14ac:dyDescent="0.15">
      <c r="A161" s="87" t="s">
        <v>178</v>
      </c>
      <c r="B161" s="82">
        <v>1</v>
      </c>
      <c r="C161" s="82"/>
      <c r="D161" s="82">
        <v>1</v>
      </c>
    </row>
    <row r="162" spans="1:9" x14ac:dyDescent="0.15">
      <c r="A162" s="87" t="s">
        <v>179</v>
      </c>
      <c r="B162" s="82">
        <v>12</v>
      </c>
      <c r="C162" s="82">
        <v>14</v>
      </c>
      <c r="D162" s="82">
        <v>26</v>
      </c>
    </row>
    <row r="163" spans="1:9" x14ac:dyDescent="0.15">
      <c r="A163" s="87" t="s">
        <v>180</v>
      </c>
      <c r="B163" s="82">
        <v>4</v>
      </c>
      <c r="C163" s="82">
        <v>10</v>
      </c>
      <c r="D163" s="82">
        <v>14</v>
      </c>
    </row>
    <row r="164" spans="1:9" x14ac:dyDescent="0.15">
      <c r="A164" s="87" t="s">
        <v>181</v>
      </c>
      <c r="B164" s="82">
        <v>5</v>
      </c>
      <c r="C164" s="82">
        <v>5</v>
      </c>
      <c r="D164" s="82">
        <v>10</v>
      </c>
    </row>
    <row r="165" spans="1:9" x14ac:dyDescent="0.15">
      <c r="A165" s="87" t="s">
        <v>144</v>
      </c>
      <c r="B165" s="82">
        <v>29</v>
      </c>
      <c r="C165" s="82">
        <v>35</v>
      </c>
      <c r="D165" s="82">
        <v>64</v>
      </c>
      <c r="F165" s="15"/>
      <c r="G165" s="15"/>
      <c r="H165" s="15"/>
      <c r="I165" s="15"/>
    </row>
    <row r="166" spans="1:9" x14ac:dyDescent="0.15">
      <c r="A166" s="87"/>
      <c r="B166" s="82"/>
      <c r="C166" s="82"/>
      <c r="D166" s="82"/>
      <c r="F166" s="15"/>
      <c r="G166" s="15"/>
      <c r="H166" s="15"/>
      <c r="I166" s="15"/>
    </row>
    <row r="167" spans="1:9" x14ac:dyDescent="0.15">
      <c r="A167" s="87"/>
      <c r="B167" s="82"/>
      <c r="C167" s="82"/>
      <c r="D167" s="82"/>
      <c r="F167" s="15"/>
      <c r="G167" s="15"/>
      <c r="H167" s="15"/>
      <c r="I167" s="15"/>
    </row>
    <row r="168" spans="1:9" x14ac:dyDescent="0.15">
      <c r="A168" s="87"/>
      <c r="B168" s="82"/>
      <c r="C168" s="82"/>
      <c r="D168" s="82"/>
      <c r="F168" s="170"/>
      <c r="G168" s="171"/>
      <c r="H168" s="171"/>
      <c r="I168" s="171"/>
    </row>
    <row r="169" spans="1:9" x14ac:dyDescent="0.15">
      <c r="A169" s="87"/>
      <c r="B169" s="82"/>
      <c r="C169" s="82"/>
      <c r="D169" s="82"/>
      <c r="F169" s="186" t="s">
        <v>247</v>
      </c>
      <c r="G169" s="197"/>
      <c r="H169" s="198"/>
      <c r="I169" s="171"/>
    </row>
    <row r="170" spans="1:9" x14ac:dyDescent="0.15">
      <c r="A170" s="87"/>
      <c r="B170" s="82"/>
      <c r="C170" s="82"/>
      <c r="D170" s="82"/>
      <c r="F170" s="199"/>
      <c r="G170" s="200"/>
      <c r="H170" s="201"/>
      <c r="I170" s="171"/>
    </row>
    <row r="171" spans="1:9" x14ac:dyDescent="0.15">
      <c r="A171" s="87"/>
      <c r="B171" s="82"/>
      <c r="C171" s="82"/>
      <c r="D171" s="82"/>
      <c r="F171" s="199"/>
      <c r="G171" s="200"/>
      <c r="H171" s="201"/>
      <c r="I171" s="171"/>
    </row>
    <row r="172" spans="1:9" x14ac:dyDescent="0.15">
      <c r="A172" s="87"/>
      <c r="B172" s="82"/>
      <c r="C172" s="82"/>
      <c r="D172" s="82"/>
      <c r="F172" s="199"/>
      <c r="G172" s="200"/>
      <c r="H172" s="201"/>
      <c r="I172" s="171"/>
    </row>
    <row r="173" spans="1:9" x14ac:dyDescent="0.15">
      <c r="A173" s="87"/>
      <c r="B173" s="82"/>
      <c r="C173" s="82"/>
      <c r="D173" s="82"/>
      <c r="F173" s="199"/>
      <c r="G173" s="200"/>
      <c r="H173" s="201"/>
      <c r="I173" s="171"/>
    </row>
    <row r="174" spans="1:9" x14ac:dyDescent="0.15">
      <c r="A174" s="87"/>
      <c r="B174" s="82"/>
      <c r="C174" s="82"/>
      <c r="D174" s="82"/>
      <c r="F174" s="199"/>
      <c r="G174" s="200"/>
      <c r="H174" s="201"/>
      <c r="I174" s="171"/>
    </row>
    <row r="175" spans="1:9" x14ac:dyDescent="0.15">
      <c r="A175" s="87"/>
      <c r="B175" s="82"/>
      <c r="C175" s="82"/>
      <c r="D175" s="82"/>
      <c r="F175" s="202"/>
      <c r="G175" s="203"/>
      <c r="H175" s="204"/>
      <c r="I175" s="171"/>
    </row>
    <row r="176" spans="1:9" x14ac:dyDescent="0.15">
      <c r="A176" s="87"/>
      <c r="B176" s="82"/>
      <c r="C176" s="82"/>
      <c r="D176" s="82"/>
      <c r="F176" s="15"/>
      <c r="G176" s="15"/>
      <c r="H176" s="15"/>
      <c r="I176" s="15"/>
    </row>
    <row r="177" spans="1:9" x14ac:dyDescent="0.15">
      <c r="A177" s="87"/>
      <c r="B177" s="82"/>
      <c r="C177" s="82"/>
      <c r="D177" s="82"/>
      <c r="F177" s="15"/>
      <c r="G177" s="15"/>
      <c r="H177" s="15"/>
      <c r="I177" s="15"/>
    </row>
    <row r="178" spans="1:9" x14ac:dyDescent="0.15">
      <c r="A178" s="87"/>
      <c r="B178" s="82"/>
      <c r="C178" s="82"/>
      <c r="D178" s="82"/>
      <c r="F178" s="15"/>
      <c r="G178" s="15"/>
      <c r="H178" s="15"/>
      <c r="I178" s="15"/>
    </row>
    <row r="179" spans="1:9" x14ac:dyDescent="0.15">
      <c r="A179" s="87"/>
      <c r="B179" s="82"/>
      <c r="C179" s="82"/>
      <c r="D179" s="82"/>
    </row>
    <row r="180" spans="1:9" x14ac:dyDescent="0.15">
      <c r="A180" s="87"/>
      <c r="B180" s="82"/>
      <c r="C180" s="82"/>
      <c r="D180" s="82"/>
    </row>
    <row r="181" spans="1:9" x14ac:dyDescent="0.15">
      <c r="A181" s="87"/>
      <c r="B181" s="82"/>
      <c r="C181" s="82"/>
      <c r="D181" s="82"/>
    </row>
    <row r="182" spans="1:9" x14ac:dyDescent="0.15">
      <c r="A182" s="87"/>
      <c r="B182" s="82"/>
      <c r="C182" s="82"/>
      <c r="D182" s="82"/>
    </row>
    <row r="183" spans="1:9" x14ac:dyDescent="0.15">
      <c r="A183" s="87"/>
      <c r="B183" s="82"/>
      <c r="C183" s="82"/>
      <c r="D183" s="82"/>
    </row>
    <row r="184" spans="1:9" x14ac:dyDescent="0.15">
      <c r="A184" s="87"/>
      <c r="B184" s="82"/>
      <c r="C184" s="82"/>
      <c r="D184" s="82"/>
    </row>
    <row r="185" spans="1:9" x14ac:dyDescent="0.15">
      <c r="A185" s="87"/>
      <c r="B185" s="82"/>
      <c r="C185" s="82"/>
      <c r="D185" s="82"/>
    </row>
    <row r="186" spans="1:9" x14ac:dyDescent="0.15">
      <c r="A186" s="87"/>
      <c r="B186" s="82"/>
      <c r="C186" s="82"/>
      <c r="D186" s="82"/>
    </row>
    <row r="187" spans="1:9" x14ac:dyDescent="0.15">
      <c r="A187" s="87"/>
      <c r="B187" s="82"/>
      <c r="C187" s="82"/>
      <c r="D187" s="82"/>
    </row>
    <row r="190" spans="1:9" ht="14" x14ac:dyDescent="0.15">
      <c r="A190" s="100" t="s">
        <v>200</v>
      </c>
    </row>
    <row r="193" spans="1:8" x14ac:dyDescent="0.15">
      <c r="A193" s="86" t="s">
        <v>182</v>
      </c>
      <c r="B193" s="86" t="s">
        <v>199</v>
      </c>
      <c r="C193" s="86"/>
    </row>
    <row r="194" spans="1:8" ht="14" x14ac:dyDescent="0.15">
      <c r="B194" s="71" t="s">
        <v>103</v>
      </c>
      <c r="D194" t="s">
        <v>197</v>
      </c>
      <c r="E194" t="s">
        <v>102</v>
      </c>
      <c r="G194" t="s">
        <v>198</v>
      </c>
      <c r="H194" t="s">
        <v>144</v>
      </c>
    </row>
    <row r="195" spans="1:8" x14ac:dyDescent="0.15">
      <c r="A195" s="86" t="s">
        <v>214</v>
      </c>
      <c r="B195" t="s">
        <v>9</v>
      </c>
      <c r="C195" t="s">
        <v>8</v>
      </c>
      <c r="E195" t="s">
        <v>9</v>
      </c>
      <c r="F195" t="s">
        <v>8</v>
      </c>
    </row>
    <row r="196" spans="1:8" x14ac:dyDescent="0.15">
      <c r="A196" s="87" t="s">
        <v>191</v>
      </c>
      <c r="B196" s="82"/>
      <c r="C196" s="82"/>
      <c r="D196" s="82"/>
      <c r="E196" s="82">
        <v>1</v>
      </c>
      <c r="F196" s="82"/>
      <c r="G196" s="82">
        <v>1</v>
      </c>
      <c r="H196" s="82">
        <v>1</v>
      </c>
    </row>
    <row r="197" spans="1:8" x14ac:dyDescent="0.15">
      <c r="A197" s="87" t="s">
        <v>192</v>
      </c>
      <c r="B197" s="82"/>
      <c r="C197" s="82"/>
      <c r="D197" s="82"/>
      <c r="E197" s="82">
        <v>1</v>
      </c>
      <c r="F197" s="82">
        <v>1</v>
      </c>
      <c r="G197" s="82">
        <v>2</v>
      </c>
      <c r="H197" s="82">
        <v>2</v>
      </c>
    </row>
    <row r="198" spans="1:8" x14ac:dyDescent="0.15">
      <c r="A198" s="87" t="s">
        <v>193</v>
      </c>
      <c r="B198" s="82"/>
      <c r="C198" s="82"/>
      <c r="D198" s="82"/>
      <c r="E198" s="82">
        <v>4</v>
      </c>
      <c r="F198" s="82">
        <v>2</v>
      </c>
      <c r="G198" s="82">
        <v>6</v>
      </c>
      <c r="H198" s="82">
        <v>6</v>
      </c>
    </row>
    <row r="199" spans="1:8" x14ac:dyDescent="0.15">
      <c r="A199" s="87" t="s">
        <v>194</v>
      </c>
      <c r="B199" s="82"/>
      <c r="C199" s="82"/>
      <c r="D199" s="82"/>
      <c r="E199" s="82">
        <v>2</v>
      </c>
      <c r="F199" s="82">
        <v>3</v>
      </c>
      <c r="G199" s="82">
        <v>5</v>
      </c>
      <c r="H199" s="82">
        <v>5</v>
      </c>
    </row>
    <row r="200" spans="1:8" x14ac:dyDescent="0.15">
      <c r="A200" s="87" t="s">
        <v>195</v>
      </c>
      <c r="B200" s="82">
        <v>1</v>
      </c>
      <c r="C200" s="82">
        <v>1</v>
      </c>
      <c r="D200" s="82">
        <v>2</v>
      </c>
      <c r="E200" s="82"/>
      <c r="F200" s="82"/>
      <c r="G200" s="82"/>
      <c r="H200" s="82">
        <v>2</v>
      </c>
    </row>
    <row r="201" spans="1:8" x14ac:dyDescent="0.15">
      <c r="A201" s="87" t="s">
        <v>196</v>
      </c>
      <c r="B201" s="82">
        <v>5</v>
      </c>
      <c r="C201" s="82">
        <v>12</v>
      </c>
      <c r="D201" s="82">
        <v>17</v>
      </c>
      <c r="E201" s="82">
        <v>24</v>
      </c>
      <c r="F201" s="82">
        <v>23</v>
      </c>
      <c r="G201" s="82">
        <v>47</v>
      </c>
      <c r="H201" s="82">
        <v>64</v>
      </c>
    </row>
    <row r="202" spans="1:8" x14ac:dyDescent="0.15">
      <c r="A202" s="87" t="s">
        <v>144</v>
      </c>
      <c r="B202" s="82">
        <v>6</v>
      </c>
      <c r="C202" s="82">
        <v>13</v>
      </c>
      <c r="D202" s="82">
        <v>19</v>
      </c>
      <c r="E202" s="82">
        <v>32</v>
      </c>
      <c r="F202" s="82">
        <v>29</v>
      </c>
      <c r="G202" s="82">
        <v>61</v>
      </c>
      <c r="H202" s="82">
        <v>80</v>
      </c>
    </row>
    <row r="206" spans="1:8" x14ac:dyDescent="0.15">
      <c r="E206" s="186" t="s">
        <v>252</v>
      </c>
      <c r="F206" s="197"/>
      <c r="G206" s="197"/>
      <c r="H206" s="198"/>
    </row>
    <row r="207" spans="1:8" x14ac:dyDescent="0.15">
      <c r="E207" s="199"/>
      <c r="F207" s="200"/>
      <c r="G207" s="200"/>
      <c r="H207" s="201"/>
    </row>
    <row r="208" spans="1:8" x14ac:dyDescent="0.15">
      <c r="E208" s="199"/>
      <c r="F208" s="200"/>
      <c r="G208" s="200"/>
      <c r="H208" s="201"/>
    </row>
    <row r="209" spans="1:8" x14ac:dyDescent="0.15">
      <c r="E209" s="199"/>
      <c r="F209" s="200"/>
      <c r="G209" s="200"/>
      <c r="H209" s="201"/>
    </row>
    <row r="210" spans="1:8" x14ac:dyDescent="0.15">
      <c r="E210" s="199"/>
      <c r="F210" s="200"/>
      <c r="G210" s="200"/>
      <c r="H210" s="201"/>
    </row>
    <row r="211" spans="1:8" x14ac:dyDescent="0.15">
      <c r="E211" s="199"/>
      <c r="F211" s="200"/>
      <c r="G211" s="200"/>
      <c r="H211" s="201"/>
    </row>
    <row r="212" spans="1:8" x14ac:dyDescent="0.15">
      <c r="E212" s="199"/>
      <c r="F212" s="200"/>
      <c r="G212" s="200"/>
      <c r="H212" s="201"/>
    </row>
    <row r="213" spans="1:8" x14ac:dyDescent="0.15">
      <c r="E213" s="199"/>
      <c r="F213" s="200"/>
      <c r="G213" s="200"/>
      <c r="H213" s="201"/>
    </row>
    <row r="214" spans="1:8" x14ac:dyDescent="0.15">
      <c r="E214" s="202"/>
      <c r="F214" s="203"/>
      <c r="G214" s="203"/>
      <c r="H214" s="204"/>
    </row>
    <row r="224" spans="1:8" ht="14" x14ac:dyDescent="0.15">
      <c r="A224" s="99" t="s">
        <v>239</v>
      </c>
    </row>
    <row r="227" spans="1:8" x14ac:dyDescent="0.15">
      <c r="A227" s="86" t="s">
        <v>130</v>
      </c>
      <c r="B227" s="86" t="s">
        <v>238</v>
      </c>
      <c r="C227" s="86"/>
    </row>
    <row r="228" spans="1:8" x14ac:dyDescent="0.15">
      <c r="B228" t="s">
        <v>9</v>
      </c>
      <c r="D228" t="s">
        <v>235</v>
      </c>
      <c r="E228" t="s">
        <v>8</v>
      </c>
      <c r="G228" t="s">
        <v>236</v>
      </c>
      <c r="H228" t="s">
        <v>144</v>
      </c>
    </row>
    <row r="229" spans="1:8" x14ac:dyDescent="0.15">
      <c r="A229" s="86" t="s">
        <v>237</v>
      </c>
      <c r="B229" t="s">
        <v>103</v>
      </c>
      <c r="C229" t="s">
        <v>102</v>
      </c>
      <c r="E229" t="s">
        <v>103</v>
      </c>
      <c r="F229" t="s">
        <v>102</v>
      </c>
    </row>
    <row r="230" spans="1:8" x14ac:dyDescent="0.15">
      <c r="A230" s="87" t="s">
        <v>233</v>
      </c>
      <c r="B230" s="82"/>
      <c r="C230" s="82">
        <v>18</v>
      </c>
      <c r="D230" s="82">
        <v>18</v>
      </c>
      <c r="E230" s="82"/>
      <c r="F230" s="82">
        <v>18</v>
      </c>
      <c r="G230" s="82">
        <v>18</v>
      </c>
      <c r="H230" s="82">
        <v>36</v>
      </c>
    </row>
    <row r="231" spans="1:8" x14ac:dyDescent="0.15">
      <c r="A231" s="87" t="s">
        <v>230</v>
      </c>
      <c r="B231" s="82">
        <v>1</v>
      </c>
      <c r="C231" s="82">
        <v>2</v>
      </c>
      <c r="D231" s="82">
        <v>3</v>
      </c>
      <c r="E231" s="82">
        <v>1</v>
      </c>
      <c r="F231" s="82">
        <v>1</v>
      </c>
      <c r="G231" s="82">
        <v>2</v>
      </c>
      <c r="H231" s="82">
        <v>5</v>
      </c>
    </row>
    <row r="232" spans="1:8" x14ac:dyDescent="0.15">
      <c r="A232" s="87" t="s">
        <v>231</v>
      </c>
      <c r="B232" s="82">
        <v>3</v>
      </c>
      <c r="C232" s="82"/>
      <c r="D232" s="82">
        <v>3</v>
      </c>
      <c r="E232" s="82">
        <v>8</v>
      </c>
      <c r="F232" s="82"/>
      <c r="G232" s="82">
        <v>8</v>
      </c>
      <c r="H232" s="82">
        <v>11</v>
      </c>
    </row>
    <row r="233" spans="1:8" x14ac:dyDescent="0.15">
      <c r="A233" s="87" t="s">
        <v>234</v>
      </c>
      <c r="B233" s="82"/>
      <c r="C233" s="82">
        <v>4</v>
      </c>
      <c r="D233" s="82">
        <v>4</v>
      </c>
      <c r="E233" s="82"/>
      <c r="F233" s="82">
        <v>4</v>
      </c>
      <c r="G233" s="82">
        <v>4</v>
      </c>
      <c r="H233" s="82">
        <v>8</v>
      </c>
    </row>
    <row r="234" spans="1:8" x14ac:dyDescent="0.15">
      <c r="A234" s="87" t="s">
        <v>232</v>
      </c>
      <c r="B234" s="82">
        <v>1</v>
      </c>
      <c r="C234" s="82"/>
      <c r="D234" s="82">
        <v>1</v>
      </c>
      <c r="E234" s="82">
        <v>3</v>
      </c>
      <c r="F234" s="82"/>
      <c r="G234" s="82">
        <v>3</v>
      </c>
      <c r="H234" s="82">
        <v>4</v>
      </c>
    </row>
    <row r="235" spans="1:8" x14ac:dyDescent="0.15">
      <c r="A235" s="87" t="s">
        <v>144</v>
      </c>
      <c r="B235" s="82">
        <v>5</v>
      </c>
      <c r="C235" s="82">
        <v>24</v>
      </c>
      <c r="D235" s="82">
        <v>29</v>
      </c>
      <c r="E235" s="82">
        <v>12</v>
      </c>
      <c r="F235" s="82">
        <v>23</v>
      </c>
      <c r="G235" s="82">
        <v>35</v>
      </c>
      <c r="H235" s="82">
        <v>64</v>
      </c>
    </row>
    <row r="238" spans="1:8" x14ac:dyDescent="0.15">
      <c r="A238" s="140" t="s">
        <v>237</v>
      </c>
      <c r="B238" s="168" t="s">
        <v>240</v>
      </c>
      <c r="C238" s="169" t="s">
        <v>241</v>
      </c>
      <c r="D238" s="168" t="s">
        <v>242</v>
      </c>
      <c r="E238" s="168" t="s">
        <v>243</v>
      </c>
      <c r="F238" s="110"/>
      <c r="G238" s="110"/>
    </row>
    <row r="239" spans="1:8" x14ac:dyDescent="0.15">
      <c r="A239" s="141" t="s">
        <v>234</v>
      </c>
      <c r="B239" s="166"/>
      <c r="C239" s="117">
        <v>4</v>
      </c>
      <c r="D239" s="166"/>
      <c r="E239" s="166">
        <v>4</v>
      </c>
      <c r="F239" s="111"/>
      <c r="G239" s="111"/>
    </row>
    <row r="240" spans="1:8" x14ac:dyDescent="0.15">
      <c r="A240" s="141" t="s">
        <v>233</v>
      </c>
      <c r="B240" s="166"/>
      <c r="C240" s="117">
        <v>18</v>
      </c>
      <c r="D240" s="166"/>
      <c r="E240" s="166">
        <v>18</v>
      </c>
      <c r="F240" s="111"/>
      <c r="G240" s="111"/>
    </row>
    <row r="241" spans="1:7" x14ac:dyDescent="0.15">
      <c r="A241" s="141" t="s">
        <v>230</v>
      </c>
      <c r="B241" s="166">
        <v>1</v>
      </c>
      <c r="C241" s="117">
        <v>2</v>
      </c>
      <c r="D241" s="166">
        <v>1</v>
      </c>
      <c r="E241" s="166">
        <v>1</v>
      </c>
      <c r="F241" s="111"/>
      <c r="G241" s="111"/>
    </row>
    <row r="242" spans="1:7" x14ac:dyDescent="0.15">
      <c r="A242" s="141" t="s">
        <v>231</v>
      </c>
      <c r="B242" s="166">
        <v>3</v>
      </c>
      <c r="C242" s="117"/>
      <c r="D242" s="166">
        <v>8</v>
      </c>
      <c r="E242" s="166"/>
      <c r="F242" s="111"/>
      <c r="G242" s="111"/>
    </row>
    <row r="243" spans="1:7" x14ac:dyDescent="0.15">
      <c r="A243" s="142" t="s">
        <v>232</v>
      </c>
      <c r="B243" s="167">
        <v>1</v>
      </c>
      <c r="C243" s="119"/>
      <c r="D243" s="167">
        <v>3</v>
      </c>
      <c r="E243" s="167"/>
      <c r="F243" s="111"/>
      <c r="G243" s="111"/>
    </row>
    <row r="248" spans="1:7" x14ac:dyDescent="0.15">
      <c r="E248" s="195" t="s">
        <v>244</v>
      </c>
      <c r="F248" s="196"/>
      <c r="G248" s="196"/>
    </row>
    <row r="249" spans="1:7" x14ac:dyDescent="0.15">
      <c r="E249" s="196"/>
      <c r="F249" s="196"/>
      <c r="G249" s="196"/>
    </row>
    <row r="250" spans="1:7" x14ac:dyDescent="0.15">
      <c r="E250" s="196"/>
      <c r="F250" s="196"/>
      <c r="G250" s="196"/>
    </row>
    <row r="251" spans="1:7" x14ac:dyDescent="0.15">
      <c r="E251" s="196"/>
      <c r="F251" s="196"/>
      <c r="G251" s="196"/>
    </row>
    <row r="252" spans="1:7" x14ac:dyDescent="0.15">
      <c r="E252" s="196"/>
      <c r="F252" s="196"/>
      <c r="G252" s="196"/>
    </row>
    <row r="253" spans="1:7" x14ac:dyDescent="0.15">
      <c r="E253" s="196"/>
      <c r="F253" s="196"/>
      <c r="G253" s="196"/>
    </row>
  </sheetData>
  <mergeCells count="13">
    <mergeCell ref="B58:E61"/>
    <mergeCell ref="E248:G253"/>
    <mergeCell ref="F169:H175"/>
    <mergeCell ref="A3:B3"/>
    <mergeCell ref="D3:H3"/>
    <mergeCell ref="A33:E33"/>
    <mergeCell ref="A28:C30"/>
    <mergeCell ref="F28:I30"/>
    <mergeCell ref="E206:H214"/>
    <mergeCell ref="F74:I82"/>
    <mergeCell ref="F103:I108"/>
    <mergeCell ref="F110:I114"/>
    <mergeCell ref="E134:H139"/>
  </mergeCells>
  <pageMargins left="0.7" right="0.7" top="0.75" bottom="0.75" header="0.3" footer="0.3"/>
  <ignoredErrors>
    <ignoredError sqref="B6:B9 H6:H10" formulaRange="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46B4A-7D4B-4647-82B2-E8D71646E1AF}">
  <dimension ref="A1:M96"/>
  <sheetViews>
    <sheetView topLeftCell="A65" workbookViewId="0">
      <selection activeCell="J47" sqref="J47:M52"/>
    </sheetView>
  </sheetViews>
  <sheetFormatPr baseColWidth="10" defaultRowHeight="13" x14ac:dyDescent="0.15"/>
  <cols>
    <col min="3" max="3" width="16.33203125" style="3" bestFit="1" customWidth="1"/>
    <col min="5" max="5" width="18" customWidth="1"/>
    <col min="10" max="10" width="15.33203125" bestFit="1" customWidth="1"/>
  </cols>
  <sheetData>
    <row r="1" spans="1:13" ht="16" x14ac:dyDescent="0.2">
      <c r="A1" s="216" t="s">
        <v>228</v>
      </c>
      <c r="B1" s="216"/>
      <c r="C1" s="216"/>
      <c r="D1" s="216"/>
      <c r="E1" s="216"/>
      <c r="F1" s="216"/>
    </row>
    <row r="3" spans="1:13" x14ac:dyDescent="0.15">
      <c r="B3" s="138">
        <v>44561</v>
      </c>
    </row>
    <row r="5" spans="1:13" ht="14" thickBot="1" x14ac:dyDescent="0.2">
      <c r="A5" s="5" t="s">
        <v>0</v>
      </c>
      <c r="B5" s="6" t="s">
        <v>1</v>
      </c>
      <c r="C5" s="12" t="s">
        <v>2</v>
      </c>
      <c r="D5" s="7" t="s">
        <v>148</v>
      </c>
      <c r="E5" s="83" t="s">
        <v>157</v>
      </c>
      <c r="F5" s="12" t="s">
        <v>4</v>
      </c>
      <c r="J5" s="86" t="s">
        <v>199</v>
      </c>
      <c r="K5" s="86" t="s">
        <v>1</v>
      </c>
    </row>
    <row r="6" spans="1:13" x14ac:dyDescent="0.15">
      <c r="A6" s="42" t="s">
        <v>10</v>
      </c>
      <c r="B6" s="43" t="s">
        <v>8</v>
      </c>
      <c r="C6" s="107">
        <v>29728</v>
      </c>
      <c r="D6" s="90">
        <f>($B$3-C6)/365.25</f>
        <v>40.610540725530456</v>
      </c>
      <c r="E6" s="93" t="str">
        <f>IF(D6&lt;=$B$92,"inférieur à 28 ans",IF(D6&lt;=$B$93,"de 29 à 35 ans",IF(D6&lt;=$B$94,"de 36 à 45 ans",IF(D6&lt;=$B$95,"de 46 à 55 ans","Supérieur à 55"))))</f>
        <v>de 36 à 45 ans</v>
      </c>
      <c r="F6" s="44" t="s">
        <v>130</v>
      </c>
      <c r="J6" s="86" t="s">
        <v>205</v>
      </c>
      <c r="K6" t="s">
        <v>9</v>
      </c>
      <c r="L6" t="s">
        <v>8</v>
      </c>
      <c r="M6" t="s">
        <v>144</v>
      </c>
    </row>
    <row r="7" spans="1:13" x14ac:dyDescent="0.15">
      <c r="A7" s="48" t="s">
        <v>11</v>
      </c>
      <c r="B7" s="9" t="s">
        <v>9</v>
      </c>
      <c r="C7" s="108">
        <v>25428</v>
      </c>
      <c r="D7" s="90">
        <f t="shared" ref="D7:D70" si="0">($B$3-C7)/365.25</f>
        <v>52.383299110198493</v>
      </c>
      <c r="E7" s="93" t="str">
        <f t="shared" ref="E7:E70" si="1">IF(D7&lt;=$B$92,"inférieur à 28 ans",IF(D7&lt;=$B$93,"de 29 à 35 ans",IF(D7&lt;=$B$94,"de 36 à 45 ans",IF(D7&lt;=$B$95,"de 46 à 55 ans","Supérieur à 55"))))</f>
        <v>de 46 à 55 ans</v>
      </c>
      <c r="F7" s="13" t="s">
        <v>130</v>
      </c>
      <c r="J7" s="87" t="s">
        <v>158</v>
      </c>
      <c r="K7" s="82">
        <v>2</v>
      </c>
      <c r="L7" s="82">
        <v>12</v>
      </c>
      <c r="M7" s="82">
        <v>14</v>
      </c>
    </row>
    <row r="8" spans="1:13" x14ac:dyDescent="0.15">
      <c r="A8" s="48" t="s">
        <v>12</v>
      </c>
      <c r="B8" s="9" t="s">
        <v>9</v>
      </c>
      <c r="C8" s="108">
        <v>28529</v>
      </c>
      <c r="D8" s="90">
        <f t="shared" si="0"/>
        <v>43.893223819301845</v>
      </c>
      <c r="E8" s="93" t="str">
        <f t="shared" si="1"/>
        <v>de 36 à 45 ans</v>
      </c>
      <c r="F8" s="13" t="s">
        <v>130</v>
      </c>
      <c r="J8" s="87" t="s">
        <v>159</v>
      </c>
      <c r="K8" s="82">
        <v>14</v>
      </c>
      <c r="L8" s="82">
        <v>11</v>
      </c>
      <c r="M8" s="82">
        <v>25</v>
      </c>
    </row>
    <row r="9" spans="1:13" x14ac:dyDescent="0.15">
      <c r="A9" s="48" t="s">
        <v>14</v>
      </c>
      <c r="B9" s="9" t="s">
        <v>8</v>
      </c>
      <c r="C9" s="108">
        <v>34611</v>
      </c>
      <c r="D9" s="90">
        <f t="shared" si="0"/>
        <v>27.241615331964407</v>
      </c>
      <c r="E9" s="93" t="str">
        <f t="shared" si="1"/>
        <v>inférieur à 28 ans</v>
      </c>
      <c r="F9" s="13" t="s">
        <v>130</v>
      </c>
      <c r="J9" s="87" t="s">
        <v>160</v>
      </c>
      <c r="K9" s="82">
        <v>4</v>
      </c>
      <c r="L9" s="82">
        <v>4</v>
      </c>
      <c r="M9" s="82">
        <v>8</v>
      </c>
    </row>
    <row r="10" spans="1:13" x14ac:dyDescent="0.15">
      <c r="A10" s="48" t="s">
        <v>15</v>
      </c>
      <c r="B10" s="9" t="s">
        <v>8</v>
      </c>
      <c r="C10" s="108">
        <v>26974</v>
      </c>
      <c r="D10" s="90">
        <f t="shared" si="0"/>
        <v>48.150581793292268</v>
      </c>
      <c r="E10" s="93" t="str">
        <f t="shared" si="1"/>
        <v>de 46 à 55 ans</v>
      </c>
      <c r="F10" s="13" t="s">
        <v>130</v>
      </c>
      <c r="J10" s="87" t="s">
        <v>161</v>
      </c>
      <c r="K10" s="82">
        <v>6</v>
      </c>
      <c r="L10" s="82">
        <v>5</v>
      </c>
      <c r="M10" s="82">
        <v>11</v>
      </c>
    </row>
    <row r="11" spans="1:13" x14ac:dyDescent="0.15">
      <c r="A11" s="48" t="s">
        <v>16</v>
      </c>
      <c r="B11" s="9" t="s">
        <v>8</v>
      </c>
      <c r="C11" s="108">
        <v>33679</v>
      </c>
      <c r="D11" s="90">
        <f t="shared" si="0"/>
        <v>29.793292265571527</v>
      </c>
      <c r="E11" s="93" t="str">
        <f t="shared" si="1"/>
        <v>de 29 à 35 ans</v>
      </c>
      <c r="F11" s="13" t="s">
        <v>130</v>
      </c>
      <c r="J11" s="87" t="s">
        <v>162</v>
      </c>
      <c r="K11" s="82">
        <v>3</v>
      </c>
      <c r="L11" s="82">
        <v>3</v>
      </c>
      <c r="M11" s="82">
        <v>6</v>
      </c>
    </row>
    <row r="12" spans="1:13" x14ac:dyDescent="0.15">
      <c r="A12" s="48" t="s">
        <v>18</v>
      </c>
      <c r="B12" s="9" t="s">
        <v>9</v>
      </c>
      <c r="C12" s="108">
        <v>35275</v>
      </c>
      <c r="D12" s="90">
        <f t="shared" si="0"/>
        <v>25.423682409308693</v>
      </c>
      <c r="E12" s="93" t="str">
        <f t="shared" si="1"/>
        <v>inférieur à 28 ans</v>
      </c>
      <c r="F12" s="13" t="s">
        <v>130</v>
      </c>
      <c r="J12" s="87" t="s">
        <v>144</v>
      </c>
      <c r="K12" s="82">
        <v>29</v>
      </c>
      <c r="L12" s="82">
        <v>35</v>
      </c>
      <c r="M12" s="82">
        <v>64</v>
      </c>
    </row>
    <row r="13" spans="1:13" x14ac:dyDescent="0.15">
      <c r="A13" s="48" t="s">
        <v>19</v>
      </c>
      <c r="B13" s="9" t="s">
        <v>9</v>
      </c>
      <c r="C13" s="108">
        <v>31383</v>
      </c>
      <c r="D13" s="90">
        <f t="shared" si="0"/>
        <v>36.079397672826829</v>
      </c>
      <c r="E13" s="93" t="str">
        <f t="shared" si="1"/>
        <v>de 36 à 45 ans</v>
      </c>
      <c r="F13" s="13" t="s">
        <v>130</v>
      </c>
    </row>
    <row r="14" spans="1:13" x14ac:dyDescent="0.15">
      <c r="A14" s="48" t="s">
        <v>20</v>
      </c>
      <c r="B14" s="9" t="s">
        <v>9</v>
      </c>
      <c r="C14" s="108">
        <v>31726</v>
      </c>
      <c r="D14" s="90">
        <f t="shared" si="0"/>
        <v>35.140314852840518</v>
      </c>
      <c r="E14" s="93" t="str">
        <f t="shared" si="1"/>
        <v>de 36 à 45 ans</v>
      </c>
      <c r="F14" s="13" t="s">
        <v>130</v>
      </c>
    </row>
    <row r="15" spans="1:13" x14ac:dyDescent="0.15">
      <c r="A15" s="48" t="s">
        <v>21</v>
      </c>
      <c r="B15" s="9" t="s">
        <v>9</v>
      </c>
      <c r="C15" s="108">
        <v>28910</v>
      </c>
      <c r="D15" s="90">
        <f t="shared" si="0"/>
        <v>42.850102669404521</v>
      </c>
      <c r="E15" s="93" t="str">
        <f t="shared" si="1"/>
        <v>de 36 à 45 ans</v>
      </c>
      <c r="F15" s="13" t="s">
        <v>130</v>
      </c>
      <c r="K15" s="72"/>
    </row>
    <row r="16" spans="1:13" x14ac:dyDescent="0.15">
      <c r="A16" s="48" t="s">
        <v>22</v>
      </c>
      <c r="B16" s="9" t="s">
        <v>8</v>
      </c>
      <c r="C16" s="108">
        <v>34137</v>
      </c>
      <c r="D16" s="90">
        <f t="shared" si="0"/>
        <v>28.539356605065024</v>
      </c>
      <c r="E16" s="93" t="str">
        <f t="shared" si="1"/>
        <v>de 29 à 35 ans</v>
      </c>
      <c r="F16" s="13" t="s">
        <v>130</v>
      </c>
      <c r="J16" s="143" t="s">
        <v>215</v>
      </c>
      <c r="K16" s="157" t="s">
        <v>220</v>
      </c>
      <c r="L16" s="157" t="s">
        <v>9</v>
      </c>
      <c r="M16" s="158" t="s">
        <v>219</v>
      </c>
    </row>
    <row r="17" spans="1:13" x14ac:dyDescent="0.15">
      <c r="A17" s="48" t="s">
        <v>24</v>
      </c>
      <c r="B17" s="9" t="s">
        <v>8</v>
      </c>
      <c r="C17" s="108">
        <v>23834</v>
      </c>
      <c r="D17" s="90">
        <f t="shared" si="0"/>
        <v>56.747433264887064</v>
      </c>
      <c r="E17" s="93" t="str">
        <f t="shared" si="1"/>
        <v>Supérieur à 55</v>
      </c>
      <c r="F17" s="13" t="s">
        <v>130</v>
      </c>
      <c r="J17" s="154" t="s">
        <v>216</v>
      </c>
      <c r="K17" s="149">
        <v>5</v>
      </c>
      <c r="L17" s="150">
        <v>6</v>
      </c>
      <c r="M17" s="151">
        <f>-L17</f>
        <v>-6</v>
      </c>
    </row>
    <row r="18" spans="1:13" x14ac:dyDescent="0.15">
      <c r="A18" s="48" t="s">
        <v>25</v>
      </c>
      <c r="B18" s="9" t="s">
        <v>8</v>
      </c>
      <c r="C18" s="108">
        <v>23986</v>
      </c>
      <c r="D18" s="90">
        <f t="shared" si="0"/>
        <v>56.331279945242983</v>
      </c>
      <c r="E18" s="93" t="str">
        <f t="shared" si="1"/>
        <v>Supérieur à 55</v>
      </c>
      <c r="F18" s="13" t="s">
        <v>130</v>
      </c>
      <c r="J18" s="155" t="s">
        <v>218</v>
      </c>
      <c r="K18" s="152">
        <v>12</v>
      </c>
      <c r="L18" s="15">
        <v>2</v>
      </c>
      <c r="M18" s="16">
        <f t="shared" ref="M18:M21" si="2">-L18</f>
        <v>-2</v>
      </c>
    </row>
    <row r="19" spans="1:13" x14ac:dyDescent="0.15">
      <c r="A19" s="48" t="s">
        <v>27</v>
      </c>
      <c r="B19" s="9" t="s">
        <v>9</v>
      </c>
      <c r="C19" s="108">
        <v>24612</v>
      </c>
      <c r="D19" s="90">
        <f t="shared" si="0"/>
        <v>54.617385352498289</v>
      </c>
      <c r="E19" s="93" t="str">
        <f t="shared" si="1"/>
        <v>de 46 à 55 ans</v>
      </c>
      <c r="F19" s="13" t="s">
        <v>130</v>
      </c>
      <c r="J19" s="155" t="s">
        <v>155</v>
      </c>
      <c r="K19" s="152">
        <v>11</v>
      </c>
      <c r="L19" s="15">
        <v>14</v>
      </c>
      <c r="M19" s="16">
        <f t="shared" si="2"/>
        <v>-14</v>
      </c>
    </row>
    <row r="20" spans="1:13" x14ac:dyDescent="0.15">
      <c r="A20" s="48" t="s">
        <v>28</v>
      </c>
      <c r="B20" s="9" t="s">
        <v>9</v>
      </c>
      <c r="C20" s="108">
        <v>25536</v>
      </c>
      <c r="D20" s="90">
        <f t="shared" si="0"/>
        <v>52.087611225188226</v>
      </c>
      <c r="E20" s="93" t="str">
        <f t="shared" si="1"/>
        <v>de 46 à 55 ans</v>
      </c>
      <c r="F20" s="13" t="s">
        <v>130</v>
      </c>
      <c r="J20" s="155" t="s">
        <v>156</v>
      </c>
      <c r="K20" s="152">
        <v>4</v>
      </c>
      <c r="L20" s="15">
        <v>4</v>
      </c>
      <c r="M20" s="16">
        <f t="shared" si="2"/>
        <v>-4</v>
      </c>
    </row>
    <row r="21" spans="1:13" x14ac:dyDescent="0.15">
      <c r="A21" s="48" t="s">
        <v>29</v>
      </c>
      <c r="B21" s="9" t="s">
        <v>8</v>
      </c>
      <c r="C21" s="108">
        <v>26287</v>
      </c>
      <c r="D21" s="90">
        <f t="shared" si="0"/>
        <v>50.031485284052017</v>
      </c>
      <c r="E21" s="93" t="str">
        <f t="shared" si="1"/>
        <v>de 46 à 55 ans</v>
      </c>
      <c r="F21" s="13" t="s">
        <v>130</v>
      </c>
      <c r="J21" s="156" t="s">
        <v>217</v>
      </c>
      <c r="K21" s="153">
        <v>3</v>
      </c>
      <c r="L21" s="18">
        <v>3</v>
      </c>
      <c r="M21" s="19">
        <f t="shared" si="2"/>
        <v>-3</v>
      </c>
    </row>
    <row r="22" spans="1:13" x14ac:dyDescent="0.15">
      <c r="A22" s="48" t="s">
        <v>30</v>
      </c>
      <c r="B22" s="9" t="s">
        <v>8</v>
      </c>
      <c r="C22" s="108">
        <v>28459</v>
      </c>
      <c r="D22" s="90">
        <f t="shared" si="0"/>
        <v>44.084873374401099</v>
      </c>
      <c r="E22" s="93" t="str">
        <f t="shared" si="1"/>
        <v>de 36 à 45 ans</v>
      </c>
      <c r="F22" s="13" t="s">
        <v>130</v>
      </c>
    </row>
    <row r="23" spans="1:13" x14ac:dyDescent="0.15">
      <c r="A23" s="48" t="s">
        <v>31</v>
      </c>
      <c r="B23" s="9" t="s">
        <v>9</v>
      </c>
      <c r="C23" s="108">
        <v>28567</v>
      </c>
      <c r="D23" s="90">
        <f t="shared" si="0"/>
        <v>43.789185489390832</v>
      </c>
      <c r="E23" s="93" t="str">
        <f t="shared" si="1"/>
        <v>de 36 à 45 ans</v>
      </c>
      <c r="F23" s="13" t="s">
        <v>130</v>
      </c>
    </row>
    <row r="24" spans="1:13" x14ac:dyDescent="0.15">
      <c r="A24" s="48" t="s">
        <v>32</v>
      </c>
      <c r="B24" s="9" t="s">
        <v>9</v>
      </c>
      <c r="C24" s="108">
        <v>28687</v>
      </c>
      <c r="D24" s="90">
        <f t="shared" si="0"/>
        <v>43.460643394934976</v>
      </c>
      <c r="E24" s="93" t="str">
        <f t="shared" si="1"/>
        <v>de 36 à 45 ans</v>
      </c>
      <c r="F24" s="13" t="s">
        <v>130</v>
      </c>
    </row>
    <row r="25" spans="1:13" x14ac:dyDescent="0.15">
      <c r="A25" s="48" t="s">
        <v>33</v>
      </c>
      <c r="B25" s="9" t="s">
        <v>8</v>
      </c>
      <c r="C25" s="108">
        <v>29547</v>
      </c>
      <c r="D25" s="90">
        <f t="shared" si="0"/>
        <v>41.106091718001366</v>
      </c>
      <c r="E25" s="93" t="str">
        <f t="shared" si="1"/>
        <v>de 36 à 45 ans</v>
      </c>
      <c r="F25" s="13" t="s">
        <v>130</v>
      </c>
    </row>
    <row r="26" spans="1:13" x14ac:dyDescent="0.15">
      <c r="A26" s="48" t="s">
        <v>34</v>
      </c>
      <c r="B26" s="9" t="s">
        <v>9</v>
      </c>
      <c r="C26" s="108">
        <v>29696</v>
      </c>
      <c r="D26" s="90">
        <f t="shared" si="0"/>
        <v>40.698151950718689</v>
      </c>
      <c r="E26" s="93" t="str">
        <f t="shared" si="1"/>
        <v>de 36 à 45 ans</v>
      </c>
      <c r="F26" s="13" t="s">
        <v>130</v>
      </c>
    </row>
    <row r="27" spans="1:13" x14ac:dyDescent="0.15">
      <c r="A27" s="48" t="s">
        <v>36</v>
      </c>
      <c r="B27" s="9" t="s">
        <v>8</v>
      </c>
      <c r="C27" s="108">
        <v>30344</v>
      </c>
      <c r="D27" s="90">
        <f t="shared" si="0"/>
        <v>38.924024640657088</v>
      </c>
      <c r="E27" s="93" t="str">
        <f t="shared" si="1"/>
        <v>de 36 à 45 ans</v>
      </c>
      <c r="F27" s="13" t="s">
        <v>130</v>
      </c>
    </row>
    <row r="28" spans="1:13" x14ac:dyDescent="0.15">
      <c r="A28" s="48" t="s">
        <v>37</v>
      </c>
      <c r="B28" s="9" t="s">
        <v>8</v>
      </c>
      <c r="C28" s="108">
        <v>30387</v>
      </c>
      <c r="D28" s="90">
        <f t="shared" si="0"/>
        <v>38.806297056810401</v>
      </c>
      <c r="E28" s="93" t="str">
        <f t="shared" si="1"/>
        <v>de 36 à 45 ans</v>
      </c>
      <c r="F28" s="13" t="s">
        <v>130</v>
      </c>
    </row>
    <row r="29" spans="1:13" x14ac:dyDescent="0.15">
      <c r="A29" s="48" t="s">
        <v>38</v>
      </c>
      <c r="B29" s="9" t="s">
        <v>9</v>
      </c>
      <c r="C29" s="108">
        <v>30917</v>
      </c>
      <c r="D29" s="90">
        <f t="shared" si="0"/>
        <v>37.355236139630392</v>
      </c>
      <c r="E29" s="93" t="str">
        <f t="shared" si="1"/>
        <v>de 36 à 45 ans</v>
      </c>
      <c r="F29" s="13" t="s">
        <v>130</v>
      </c>
    </row>
    <row r="30" spans="1:13" x14ac:dyDescent="0.15">
      <c r="A30" s="48" t="s">
        <v>40</v>
      </c>
      <c r="B30" s="9" t="s">
        <v>8</v>
      </c>
      <c r="C30" s="108">
        <v>32117</v>
      </c>
      <c r="D30" s="90">
        <f t="shared" si="0"/>
        <v>34.069815195071868</v>
      </c>
      <c r="E30" s="93" t="str">
        <f t="shared" si="1"/>
        <v>de 29 à 35 ans</v>
      </c>
      <c r="F30" s="13" t="s">
        <v>130</v>
      </c>
    </row>
    <row r="31" spans="1:13" x14ac:dyDescent="0.15">
      <c r="A31" s="48" t="s">
        <v>41</v>
      </c>
      <c r="B31" s="9" t="s">
        <v>8</v>
      </c>
      <c r="C31" s="108">
        <v>32815</v>
      </c>
      <c r="D31" s="90">
        <f t="shared" si="0"/>
        <v>32.158795345653665</v>
      </c>
      <c r="E31" s="93" t="str">
        <f t="shared" si="1"/>
        <v>de 29 à 35 ans</v>
      </c>
      <c r="F31" s="13" t="s">
        <v>130</v>
      </c>
    </row>
    <row r="32" spans="1:13" x14ac:dyDescent="0.15">
      <c r="A32" s="48" t="s">
        <v>42</v>
      </c>
      <c r="B32" s="9" t="s">
        <v>8</v>
      </c>
      <c r="C32" s="108">
        <v>33158</v>
      </c>
      <c r="D32" s="90">
        <f t="shared" si="0"/>
        <v>31.219712525667351</v>
      </c>
      <c r="E32" s="93" t="str">
        <f t="shared" si="1"/>
        <v>de 29 à 35 ans</v>
      </c>
      <c r="F32" s="13" t="s">
        <v>130</v>
      </c>
    </row>
    <row r="33" spans="1:13" x14ac:dyDescent="0.15">
      <c r="A33" s="48" t="s">
        <v>43</v>
      </c>
      <c r="B33" s="9" t="s">
        <v>8</v>
      </c>
      <c r="C33" s="108">
        <v>33454</v>
      </c>
      <c r="D33" s="90">
        <f t="shared" si="0"/>
        <v>30.409308692676248</v>
      </c>
      <c r="E33" s="93" t="str">
        <f t="shared" si="1"/>
        <v>de 29 à 35 ans</v>
      </c>
      <c r="F33" s="13" t="s">
        <v>130</v>
      </c>
    </row>
    <row r="34" spans="1:13" x14ac:dyDescent="0.15">
      <c r="A34" s="48" t="s">
        <v>45</v>
      </c>
      <c r="B34" s="9" t="s">
        <v>8</v>
      </c>
      <c r="C34" s="108">
        <v>33855</v>
      </c>
      <c r="D34" s="90">
        <f t="shared" si="0"/>
        <v>29.311430527036276</v>
      </c>
      <c r="E34" s="93" t="str">
        <f t="shared" si="1"/>
        <v>de 29 à 35 ans</v>
      </c>
      <c r="F34" s="13" t="s">
        <v>130</v>
      </c>
    </row>
    <row r="35" spans="1:13" x14ac:dyDescent="0.15">
      <c r="A35" s="48" t="s">
        <v>46</v>
      </c>
      <c r="B35" s="9" t="s">
        <v>9</v>
      </c>
      <c r="C35" s="108">
        <v>34502</v>
      </c>
      <c r="D35" s="90">
        <f t="shared" si="0"/>
        <v>27.540041067761805</v>
      </c>
      <c r="E35" s="93" t="str">
        <f t="shared" si="1"/>
        <v>inférieur à 28 ans</v>
      </c>
      <c r="F35" s="13" t="s">
        <v>130</v>
      </c>
    </row>
    <row r="36" spans="1:13" x14ac:dyDescent="0.15">
      <c r="A36" s="48" t="s">
        <v>47</v>
      </c>
      <c r="B36" s="9" t="s">
        <v>8</v>
      </c>
      <c r="C36" s="108">
        <v>34698</v>
      </c>
      <c r="D36" s="90">
        <f t="shared" si="0"/>
        <v>27.003422313483917</v>
      </c>
      <c r="E36" s="93" t="str">
        <f t="shared" si="1"/>
        <v>inférieur à 28 ans</v>
      </c>
      <c r="F36" s="13" t="s">
        <v>130</v>
      </c>
    </row>
    <row r="37" spans="1:13" x14ac:dyDescent="0.15">
      <c r="A37" s="48" t="s">
        <v>49</v>
      </c>
      <c r="B37" s="9" t="s">
        <v>9</v>
      </c>
      <c r="C37" s="108">
        <v>36065</v>
      </c>
      <c r="D37" s="90">
        <f t="shared" si="0"/>
        <v>23.260780287474333</v>
      </c>
      <c r="E37" s="93" t="str">
        <f t="shared" si="1"/>
        <v>inférieur à 28 ans</v>
      </c>
      <c r="F37" s="13" t="s">
        <v>130</v>
      </c>
    </row>
    <row r="38" spans="1:13" x14ac:dyDescent="0.15">
      <c r="A38" s="48" t="s">
        <v>53</v>
      </c>
      <c r="B38" s="9" t="s">
        <v>8</v>
      </c>
      <c r="C38" s="108">
        <v>34633</v>
      </c>
      <c r="D38" s="90">
        <f t="shared" si="0"/>
        <v>27.1813826146475</v>
      </c>
      <c r="E38" s="93" t="str">
        <f t="shared" si="1"/>
        <v>inférieur à 28 ans</v>
      </c>
      <c r="F38" s="13" t="s">
        <v>130</v>
      </c>
    </row>
    <row r="39" spans="1:13" x14ac:dyDescent="0.15">
      <c r="A39" s="48" t="s">
        <v>55</v>
      </c>
      <c r="B39" s="9" t="s">
        <v>9</v>
      </c>
      <c r="C39" s="108">
        <v>28568</v>
      </c>
      <c r="D39" s="90">
        <f t="shared" si="0"/>
        <v>43.786447638603697</v>
      </c>
      <c r="E39" s="93" t="str">
        <f t="shared" si="1"/>
        <v>de 36 à 45 ans</v>
      </c>
      <c r="F39" s="13" t="s">
        <v>130</v>
      </c>
    </row>
    <row r="40" spans="1:13" x14ac:dyDescent="0.15">
      <c r="A40" s="48" t="s">
        <v>56</v>
      </c>
      <c r="B40" s="9" t="s">
        <v>8</v>
      </c>
      <c r="C40" s="108">
        <v>29704</v>
      </c>
      <c r="D40" s="90">
        <f t="shared" si="0"/>
        <v>40.676249144421632</v>
      </c>
      <c r="E40" s="93" t="str">
        <f t="shared" si="1"/>
        <v>de 36 à 45 ans</v>
      </c>
      <c r="F40" s="13" t="s">
        <v>130</v>
      </c>
    </row>
    <row r="41" spans="1:13" x14ac:dyDescent="0.15">
      <c r="A41" s="48" t="s">
        <v>57</v>
      </c>
      <c r="B41" s="9" t="s">
        <v>8</v>
      </c>
      <c r="C41" s="108">
        <v>30563</v>
      </c>
      <c r="D41" s="90">
        <f t="shared" si="0"/>
        <v>38.324435318275157</v>
      </c>
      <c r="E41" s="93" t="str">
        <f t="shared" si="1"/>
        <v>de 36 à 45 ans</v>
      </c>
      <c r="F41" s="13" t="s">
        <v>130</v>
      </c>
    </row>
    <row r="42" spans="1:13" x14ac:dyDescent="0.15">
      <c r="A42" s="48" t="s">
        <v>60</v>
      </c>
      <c r="B42" s="9" t="s">
        <v>8</v>
      </c>
      <c r="C42" s="108">
        <v>36173</v>
      </c>
      <c r="D42" s="90">
        <f t="shared" si="0"/>
        <v>22.965092402464066</v>
      </c>
      <c r="E42" s="93" t="str">
        <f t="shared" si="1"/>
        <v>inférieur à 28 ans</v>
      </c>
      <c r="F42" s="13" t="s">
        <v>130</v>
      </c>
    </row>
    <row r="43" spans="1:13" x14ac:dyDescent="0.15">
      <c r="A43" s="48" t="s">
        <v>61</v>
      </c>
      <c r="B43" s="9" t="s">
        <v>8</v>
      </c>
      <c r="C43" s="108">
        <v>32980</v>
      </c>
      <c r="D43" s="90">
        <f t="shared" si="0"/>
        <v>31.707049965776864</v>
      </c>
      <c r="E43" s="93" t="str">
        <f t="shared" si="1"/>
        <v>de 29 à 35 ans</v>
      </c>
      <c r="F43" s="13" t="s">
        <v>130</v>
      </c>
    </row>
    <row r="44" spans="1:13" x14ac:dyDescent="0.15">
      <c r="A44" s="48" t="s">
        <v>62</v>
      </c>
      <c r="B44" s="9" t="s">
        <v>9</v>
      </c>
      <c r="C44" s="108">
        <v>34560</v>
      </c>
      <c r="D44" s="90">
        <f t="shared" si="0"/>
        <v>27.381245722108144</v>
      </c>
      <c r="E44" s="93" t="str">
        <f t="shared" si="1"/>
        <v>inférieur à 28 ans</v>
      </c>
      <c r="F44" s="13" t="s">
        <v>130</v>
      </c>
    </row>
    <row r="45" spans="1:13" x14ac:dyDescent="0.15">
      <c r="A45" s="48" t="s">
        <v>63</v>
      </c>
      <c r="B45" s="9" t="s">
        <v>8</v>
      </c>
      <c r="C45" s="108">
        <v>30981</v>
      </c>
      <c r="D45" s="90">
        <f t="shared" si="0"/>
        <v>37.180013689253933</v>
      </c>
      <c r="E45" s="93" t="str">
        <f t="shared" si="1"/>
        <v>de 36 à 45 ans</v>
      </c>
      <c r="F45" s="13" t="s">
        <v>130</v>
      </c>
    </row>
    <row r="46" spans="1:13" x14ac:dyDescent="0.15">
      <c r="A46" s="48" t="s">
        <v>65</v>
      </c>
      <c r="B46" s="9" t="s">
        <v>9</v>
      </c>
      <c r="C46" s="108">
        <v>26400</v>
      </c>
      <c r="D46" s="90">
        <f t="shared" si="0"/>
        <v>49.722108145106091</v>
      </c>
      <c r="E46" s="93" t="str">
        <f t="shared" si="1"/>
        <v>de 46 à 55 ans</v>
      </c>
      <c r="F46" s="13" t="s">
        <v>130</v>
      </c>
    </row>
    <row r="47" spans="1:13" x14ac:dyDescent="0.15">
      <c r="A47" s="48" t="s">
        <v>66</v>
      </c>
      <c r="B47" s="9" t="s">
        <v>8</v>
      </c>
      <c r="C47" s="108">
        <v>33776</v>
      </c>
      <c r="D47" s="90">
        <f t="shared" si="0"/>
        <v>29.527720739219713</v>
      </c>
      <c r="E47" s="93" t="str">
        <f t="shared" si="1"/>
        <v>de 29 à 35 ans</v>
      </c>
      <c r="F47" s="13" t="s">
        <v>130</v>
      </c>
      <c r="J47" s="186" t="s">
        <v>259</v>
      </c>
      <c r="K47" s="197"/>
      <c r="L47" s="197"/>
      <c r="M47" s="198"/>
    </row>
    <row r="48" spans="1:13" x14ac:dyDescent="0.15">
      <c r="A48" s="48" t="s">
        <v>67</v>
      </c>
      <c r="B48" s="9" t="s">
        <v>9</v>
      </c>
      <c r="C48" s="108">
        <v>28683</v>
      </c>
      <c r="D48" s="90">
        <f t="shared" si="0"/>
        <v>43.471594798083501</v>
      </c>
      <c r="E48" s="93" t="str">
        <f t="shared" si="1"/>
        <v>de 36 à 45 ans</v>
      </c>
      <c r="F48" s="13" t="s">
        <v>130</v>
      </c>
      <c r="J48" s="199"/>
      <c r="K48" s="200"/>
      <c r="L48" s="200"/>
      <c r="M48" s="201"/>
    </row>
    <row r="49" spans="1:13" x14ac:dyDescent="0.15">
      <c r="A49" s="48" t="s">
        <v>68</v>
      </c>
      <c r="B49" s="9" t="s">
        <v>9</v>
      </c>
      <c r="C49" s="108">
        <v>22267</v>
      </c>
      <c r="D49" s="90">
        <f t="shared" si="0"/>
        <v>61.037645448323069</v>
      </c>
      <c r="E49" s="93" t="str">
        <f t="shared" si="1"/>
        <v>Supérieur à 55</v>
      </c>
      <c r="F49" s="13" t="s">
        <v>130</v>
      </c>
      <c r="J49" s="199"/>
      <c r="K49" s="200"/>
      <c r="L49" s="200"/>
      <c r="M49" s="201"/>
    </row>
    <row r="50" spans="1:13" x14ac:dyDescent="0.15">
      <c r="A50" s="48" t="s">
        <v>69</v>
      </c>
      <c r="B50" s="9" t="s">
        <v>9</v>
      </c>
      <c r="C50" s="108">
        <v>34807</v>
      </c>
      <c r="D50" s="90">
        <f t="shared" si="0"/>
        <v>26.704996577686515</v>
      </c>
      <c r="E50" s="93" t="str">
        <f t="shared" si="1"/>
        <v>inférieur à 28 ans</v>
      </c>
      <c r="F50" s="13" t="s">
        <v>130</v>
      </c>
      <c r="J50" s="199"/>
      <c r="K50" s="200"/>
      <c r="L50" s="200"/>
      <c r="M50" s="201"/>
    </row>
    <row r="51" spans="1:13" x14ac:dyDescent="0.15">
      <c r="A51" s="48" t="s">
        <v>73</v>
      </c>
      <c r="B51" s="9" t="s">
        <v>8</v>
      </c>
      <c r="C51" s="108">
        <v>34165</v>
      </c>
      <c r="D51" s="90">
        <f t="shared" si="0"/>
        <v>28.462696783025326</v>
      </c>
      <c r="E51" s="93" t="str">
        <f t="shared" si="1"/>
        <v>de 29 à 35 ans</v>
      </c>
      <c r="F51" s="13" t="s">
        <v>130</v>
      </c>
      <c r="J51" s="199"/>
      <c r="K51" s="200"/>
      <c r="L51" s="200"/>
      <c r="M51" s="201"/>
    </row>
    <row r="52" spans="1:13" x14ac:dyDescent="0.15">
      <c r="A52" s="48" t="s">
        <v>74</v>
      </c>
      <c r="B52" s="9" t="s">
        <v>9</v>
      </c>
      <c r="C52" s="108">
        <v>35990</v>
      </c>
      <c r="D52" s="90">
        <f t="shared" si="0"/>
        <v>23.466119096509239</v>
      </c>
      <c r="E52" s="93" t="str">
        <f t="shared" si="1"/>
        <v>inférieur à 28 ans</v>
      </c>
      <c r="F52" s="13" t="s">
        <v>130</v>
      </c>
      <c r="J52" s="202"/>
      <c r="K52" s="203"/>
      <c r="L52" s="203"/>
      <c r="M52" s="204"/>
    </row>
    <row r="53" spans="1:13" x14ac:dyDescent="0.15">
      <c r="A53" s="48" t="s">
        <v>75</v>
      </c>
      <c r="B53" s="9" t="s">
        <v>8</v>
      </c>
      <c r="C53" s="108">
        <v>30364</v>
      </c>
      <c r="D53" s="90">
        <f t="shared" si="0"/>
        <v>38.869267624914443</v>
      </c>
      <c r="E53" s="93" t="str">
        <f t="shared" si="1"/>
        <v>de 36 à 45 ans</v>
      </c>
      <c r="F53" s="13" t="s">
        <v>130</v>
      </c>
    </row>
    <row r="54" spans="1:13" x14ac:dyDescent="0.15">
      <c r="A54" s="48" t="s">
        <v>76</v>
      </c>
      <c r="B54" s="9" t="s">
        <v>8</v>
      </c>
      <c r="C54" s="108">
        <v>26990</v>
      </c>
      <c r="D54" s="90">
        <f t="shared" si="0"/>
        <v>48.106776180698155</v>
      </c>
      <c r="E54" s="93" t="str">
        <f t="shared" si="1"/>
        <v>de 46 à 55 ans</v>
      </c>
      <c r="F54" s="13" t="s">
        <v>130</v>
      </c>
    </row>
    <row r="55" spans="1:13" x14ac:dyDescent="0.15">
      <c r="A55" s="48" t="s">
        <v>77</v>
      </c>
      <c r="B55" s="9" t="s">
        <v>9</v>
      </c>
      <c r="C55" s="108">
        <v>33567</v>
      </c>
      <c r="D55" s="90">
        <f t="shared" si="0"/>
        <v>30.099931553730322</v>
      </c>
      <c r="E55" s="93" t="str">
        <f t="shared" si="1"/>
        <v>de 29 à 35 ans</v>
      </c>
      <c r="F55" s="13" t="s">
        <v>130</v>
      </c>
    </row>
    <row r="56" spans="1:13" x14ac:dyDescent="0.15">
      <c r="A56" s="48" t="s">
        <v>78</v>
      </c>
      <c r="B56" s="9" t="s">
        <v>9</v>
      </c>
      <c r="C56" s="108">
        <v>23954</v>
      </c>
      <c r="D56" s="90">
        <f t="shared" si="0"/>
        <v>56.418891170431209</v>
      </c>
      <c r="E56" s="93" t="str">
        <f t="shared" si="1"/>
        <v>Supérieur à 55</v>
      </c>
      <c r="F56" s="13" t="s">
        <v>130</v>
      </c>
    </row>
    <row r="57" spans="1:13" x14ac:dyDescent="0.15">
      <c r="A57" s="48" t="s">
        <v>79</v>
      </c>
      <c r="B57" s="9" t="s">
        <v>8</v>
      </c>
      <c r="C57" s="108">
        <v>29830</v>
      </c>
      <c r="D57" s="90">
        <f t="shared" si="0"/>
        <v>40.331279945242983</v>
      </c>
      <c r="E57" s="93" t="str">
        <f t="shared" si="1"/>
        <v>de 36 à 45 ans</v>
      </c>
      <c r="F57" s="13" t="s">
        <v>130</v>
      </c>
    </row>
    <row r="58" spans="1:13" x14ac:dyDescent="0.15">
      <c r="A58" s="48" t="s">
        <v>80</v>
      </c>
      <c r="B58" s="9" t="s">
        <v>9</v>
      </c>
      <c r="C58" s="108">
        <v>29062</v>
      </c>
      <c r="D58" s="90">
        <f t="shared" si="0"/>
        <v>42.433949349760439</v>
      </c>
      <c r="E58" s="93" t="str">
        <f t="shared" si="1"/>
        <v>de 36 à 45 ans</v>
      </c>
      <c r="F58" s="13" t="s">
        <v>130</v>
      </c>
    </row>
    <row r="59" spans="1:13" x14ac:dyDescent="0.15">
      <c r="A59" s="48" t="s">
        <v>81</v>
      </c>
      <c r="B59" s="9" t="s">
        <v>8</v>
      </c>
      <c r="C59" s="108">
        <v>24637</v>
      </c>
      <c r="D59" s="90">
        <f t="shared" si="0"/>
        <v>54.548939082819984</v>
      </c>
      <c r="E59" s="93" t="str">
        <f t="shared" si="1"/>
        <v>de 46 à 55 ans</v>
      </c>
      <c r="F59" s="13" t="s">
        <v>130</v>
      </c>
    </row>
    <row r="60" spans="1:13" x14ac:dyDescent="0.15">
      <c r="A60" s="48" t="s">
        <v>82</v>
      </c>
      <c r="B60" s="9" t="s">
        <v>8</v>
      </c>
      <c r="C60" s="108">
        <v>35300</v>
      </c>
      <c r="D60" s="90">
        <f t="shared" si="0"/>
        <v>25.355236139630389</v>
      </c>
      <c r="E60" s="93" t="str">
        <f t="shared" si="1"/>
        <v>inférieur à 28 ans</v>
      </c>
      <c r="F60" s="13" t="s">
        <v>130</v>
      </c>
    </row>
    <row r="61" spans="1:13" x14ac:dyDescent="0.15">
      <c r="A61" s="48" t="s">
        <v>83</v>
      </c>
      <c r="B61" s="9" t="s">
        <v>8</v>
      </c>
      <c r="C61" s="108">
        <v>24118</v>
      </c>
      <c r="D61" s="90">
        <f t="shared" si="0"/>
        <v>55.969883641341546</v>
      </c>
      <c r="E61" s="93" t="str">
        <f t="shared" si="1"/>
        <v>Supérieur à 55</v>
      </c>
      <c r="F61" s="13" t="s">
        <v>130</v>
      </c>
    </row>
    <row r="62" spans="1:13" x14ac:dyDescent="0.15">
      <c r="A62" s="48" t="s">
        <v>84</v>
      </c>
      <c r="B62" s="9" t="s">
        <v>9</v>
      </c>
      <c r="C62" s="108">
        <v>31558</v>
      </c>
      <c r="D62" s="90">
        <f t="shared" si="0"/>
        <v>35.600273785078713</v>
      </c>
      <c r="E62" s="93" t="str">
        <f t="shared" si="1"/>
        <v>de 36 à 45 ans</v>
      </c>
      <c r="F62" s="13" t="s">
        <v>130</v>
      </c>
    </row>
    <row r="63" spans="1:13" x14ac:dyDescent="0.15">
      <c r="A63" s="48" t="s">
        <v>85</v>
      </c>
      <c r="B63" s="9" t="s">
        <v>8</v>
      </c>
      <c r="C63" s="108">
        <v>32161</v>
      </c>
      <c r="D63" s="90">
        <f t="shared" si="0"/>
        <v>33.949349760438054</v>
      </c>
      <c r="E63" s="93" t="str">
        <f t="shared" si="1"/>
        <v>de 29 à 35 ans</v>
      </c>
      <c r="F63" s="13" t="s">
        <v>130</v>
      </c>
    </row>
    <row r="64" spans="1:13" x14ac:dyDescent="0.15">
      <c r="A64" s="48" t="s">
        <v>86</v>
      </c>
      <c r="B64" s="9" t="s">
        <v>9</v>
      </c>
      <c r="C64" s="108">
        <v>24080</v>
      </c>
      <c r="D64" s="90">
        <f t="shared" si="0"/>
        <v>56.073921971252567</v>
      </c>
      <c r="E64" s="93" t="str">
        <f t="shared" si="1"/>
        <v>Supérieur à 55</v>
      </c>
      <c r="F64" s="13" t="s">
        <v>130</v>
      </c>
    </row>
    <row r="65" spans="1:6" x14ac:dyDescent="0.15">
      <c r="A65" s="48" t="s">
        <v>87</v>
      </c>
      <c r="B65" s="9" t="s">
        <v>9</v>
      </c>
      <c r="C65" s="108">
        <v>28834</v>
      </c>
      <c r="D65" s="90">
        <f t="shared" si="0"/>
        <v>43.058179329226554</v>
      </c>
      <c r="E65" s="93" t="str">
        <f t="shared" si="1"/>
        <v>de 36 à 45 ans</v>
      </c>
      <c r="F65" s="13" t="s">
        <v>130</v>
      </c>
    </row>
    <row r="66" spans="1:6" x14ac:dyDescent="0.15">
      <c r="A66" s="48" t="s">
        <v>88</v>
      </c>
      <c r="B66" s="9" t="s">
        <v>9</v>
      </c>
      <c r="C66" s="108">
        <v>31423</v>
      </c>
      <c r="D66" s="90">
        <f t="shared" si="0"/>
        <v>35.969883641341546</v>
      </c>
      <c r="E66" s="93" t="str">
        <f t="shared" si="1"/>
        <v>de 36 à 45 ans</v>
      </c>
      <c r="F66" s="13" t="s">
        <v>130</v>
      </c>
    </row>
    <row r="67" spans="1:6" x14ac:dyDescent="0.15">
      <c r="A67" s="48" t="s">
        <v>90</v>
      </c>
      <c r="B67" s="9" t="s">
        <v>8</v>
      </c>
      <c r="C67" s="108">
        <v>29591</v>
      </c>
      <c r="D67" s="90">
        <f t="shared" si="0"/>
        <v>40.985626283367559</v>
      </c>
      <c r="E67" s="93" t="str">
        <f t="shared" si="1"/>
        <v>de 36 à 45 ans</v>
      </c>
      <c r="F67" s="13" t="s">
        <v>130</v>
      </c>
    </row>
    <row r="68" spans="1:6" x14ac:dyDescent="0.15">
      <c r="A68" s="48" t="s">
        <v>91</v>
      </c>
      <c r="B68" s="9" t="s">
        <v>8</v>
      </c>
      <c r="C68" s="108">
        <v>33218</v>
      </c>
      <c r="D68" s="90">
        <f t="shared" si="0"/>
        <v>31.055441478439427</v>
      </c>
      <c r="E68" s="93" t="str">
        <f t="shared" si="1"/>
        <v>de 29 à 35 ans</v>
      </c>
      <c r="F68" s="13" t="s">
        <v>130</v>
      </c>
    </row>
    <row r="69" spans="1:6" x14ac:dyDescent="0.15">
      <c r="A69" s="48" t="s">
        <v>92</v>
      </c>
      <c r="B69" s="9" t="s">
        <v>9</v>
      </c>
      <c r="C69" s="108">
        <v>33872</v>
      </c>
      <c r="D69" s="90">
        <f t="shared" si="0"/>
        <v>29.264887063655031</v>
      </c>
      <c r="E69" s="93" t="str">
        <f t="shared" si="1"/>
        <v>de 29 à 35 ans</v>
      </c>
      <c r="F69" s="13" t="s">
        <v>130</v>
      </c>
    </row>
    <row r="70" spans="1:6" x14ac:dyDescent="0.15">
      <c r="A70" s="48" t="s">
        <v>13</v>
      </c>
      <c r="B70" s="9" t="s">
        <v>9</v>
      </c>
      <c r="C70" s="108">
        <v>32611</v>
      </c>
      <c r="D70" s="90">
        <f t="shared" si="0"/>
        <v>32.717316906228611</v>
      </c>
      <c r="E70" s="93" t="str">
        <f t="shared" si="1"/>
        <v>de 29 à 35 ans</v>
      </c>
      <c r="F70" s="13">
        <f>DATE(2021,MONTH(C70),DAY(C70))</f>
        <v>44299</v>
      </c>
    </row>
    <row r="71" spans="1:6" x14ac:dyDescent="0.15">
      <c r="A71" s="48" t="s">
        <v>23</v>
      </c>
      <c r="B71" s="9" t="s">
        <v>8</v>
      </c>
      <c r="C71" s="108">
        <v>22719</v>
      </c>
      <c r="D71" s="90">
        <f t="shared" ref="D71:D85" si="3">($B$3-C71)/365.25</f>
        <v>59.800136892539356</v>
      </c>
      <c r="E71" s="93" t="str">
        <f t="shared" ref="E71:E85" si="4">IF(D71&lt;=$B$92,"inférieur à 28 ans",IF(D71&lt;=$B$93,"de 29 à 35 ans",IF(D71&lt;=$B$94,"de 36 à 45 ans",IF(D71&lt;=$B$95,"de 46 à 55 ans","Supérieur à 55"))))</f>
        <v>Supérieur à 55</v>
      </c>
      <c r="F71" s="13">
        <f t="shared" ref="F71:F85" si="5">DATE(2021,MONTH(C71),DAY(C71))</f>
        <v>44269</v>
      </c>
    </row>
    <row r="72" spans="1:6" x14ac:dyDescent="0.15">
      <c r="A72" s="48" t="s">
        <v>39</v>
      </c>
      <c r="B72" s="9" t="s">
        <v>9</v>
      </c>
      <c r="C72" s="108">
        <v>31369</v>
      </c>
      <c r="D72" s="90">
        <f t="shared" si="3"/>
        <v>36.11772758384668</v>
      </c>
      <c r="E72" s="93" t="str">
        <f t="shared" si="4"/>
        <v>de 36 à 45 ans</v>
      </c>
      <c r="F72" s="13">
        <f t="shared" si="5"/>
        <v>44518</v>
      </c>
    </row>
    <row r="73" spans="1:6" x14ac:dyDescent="0.15">
      <c r="A73" s="48" t="s">
        <v>89</v>
      </c>
      <c r="B73" s="9" t="s">
        <v>8</v>
      </c>
      <c r="C73" s="108">
        <v>32727</v>
      </c>
      <c r="D73" s="90">
        <f t="shared" si="3"/>
        <v>32.399726214921287</v>
      </c>
      <c r="E73" s="93" t="str">
        <f t="shared" si="4"/>
        <v>de 29 à 35 ans</v>
      </c>
      <c r="F73" s="13">
        <f t="shared" si="5"/>
        <v>44415</v>
      </c>
    </row>
    <row r="74" spans="1:6" x14ac:dyDescent="0.15">
      <c r="A74" s="48" t="s">
        <v>17</v>
      </c>
      <c r="B74" s="9" t="s">
        <v>9</v>
      </c>
      <c r="C74" s="108">
        <v>22146</v>
      </c>
      <c r="D74" s="90">
        <f t="shared" si="3"/>
        <v>61.368925393566052</v>
      </c>
      <c r="E74" s="93" t="str">
        <f t="shared" si="4"/>
        <v>Supérieur à 55</v>
      </c>
      <c r="F74" s="13">
        <f t="shared" si="5"/>
        <v>44426</v>
      </c>
    </row>
    <row r="75" spans="1:6" x14ac:dyDescent="0.15">
      <c r="A75" s="48" t="s">
        <v>48</v>
      </c>
      <c r="B75" s="9" t="s">
        <v>9</v>
      </c>
      <c r="C75" s="108">
        <v>35855</v>
      </c>
      <c r="D75" s="90">
        <f t="shared" si="3"/>
        <v>23.835728952772072</v>
      </c>
      <c r="E75" s="93" t="str">
        <f t="shared" si="4"/>
        <v>inférieur à 28 ans</v>
      </c>
      <c r="F75" s="13">
        <f t="shared" si="5"/>
        <v>44256</v>
      </c>
    </row>
    <row r="76" spans="1:6" x14ac:dyDescent="0.15">
      <c r="A76" s="48" t="s">
        <v>58</v>
      </c>
      <c r="B76" s="9" t="s">
        <v>9</v>
      </c>
      <c r="C76" s="108">
        <v>25628</v>
      </c>
      <c r="D76" s="90">
        <f t="shared" si="3"/>
        <v>51.835728952772072</v>
      </c>
      <c r="E76" s="93" t="str">
        <f t="shared" si="4"/>
        <v>de 46 à 55 ans</v>
      </c>
      <c r="F76" s="13">
        <f t="shared" si="5"/>
        <v>44256</v>
      </c>
    </row>
    <row r="77" spans="1:6" x14ac:dyDescent="0.15">
      <c r="A77" s="48" t="s">
        <v>72</v>
      </c>
      <c r="B77" s="9" t="s">
        <v>8</v>
      </c>
      <c r="C77" s="108">
        <v>33652</v>
      </c>
      <c r="D77" s="90">
        <f t="shared" si="3"/>
        <v>29.867214236824093</v>
      </c>
      <c r="E77" s="93" t="str">
        <f t="shared" si="4"/>
        <v>de 29 à 35 ans</v>
      </c>
      <c r="F77" s="13">
        <f t="shared" si="5"/>
        <v>44245</v>
      </c>
    </row>
    <row r="78" spans="1:6" x14ac:dyDescent="0.15">
      <c r="A78" s="48" t="s">
        <v>44</v>
      </c>
      <c r="B78" s="9" t="s">
        <v>8</v>
      </c>
      <c r="C78" s="108">
        <v>33519</v>
      </c>
      <c r="D78" s="90">
        <f t="shared" si="3"/>
        <v>30.231348391512661</v>
      </c>
      <c r="E78" s="93" t="str">
        <f t="shared" si="4"/>
        <v>de 29 à 35 ans</v>
      </c>
      <c r="F78" s="13">
        <f t="shared" si="5"/>
        <v>44477</v>
      </c>
    </row>
    <row r="79" spans="1:6" x14ac:dyDescent="0.15">
      <c r="A79" s="48" t="s">
        <v>59</v>
      </c>
      <c r="B79" s="9" t="s">
        <v>8</v>
      </c>
      <c r="C79" s="108">
        <v>28536</v>
      </c>
      <c r="D79" s="90">
        <f t="shared" si="3"/>
        <v>43.874058863791923</v>
      </c>
      <c r="E79" s="93" t="str">
        <f t="shared" si="4"/>
        <v>de 36 à 45 ans</v>
      </c>
      <c r="F79" s="13">
        <f t="shared" si="5"/>
        <v>44242</v>
      </c>
    </row>
    <row r="80" spans="1:6" x14ac:dyDescent="0.15">
      <c r="A80" s="48" t="s">
        <v>26</v>
      </c>
      <c r="B80" s="9" t="s">
        <v>9</v>
      </c>
      <c r="C80" s="108">
        <v>24003</v>
      </c>
      <c r="D80" s="90">
        <f t="shared" si="3"/>
        <v>56.284736481861735</v>
      </c>
      <c r="E80" s="93" t="str">
        <f t="shared" si="4"/>
        <v>Supérieur à 55</v>
      </c>
      <c r="F80" s="13">
        <f t="shared" si="5"/>
        <v>44457</v>
      </c>
    </row>
    <row r="81" spans="1:6" x14ac:dyDescent="0.15">
      <c r="A81" s="48" t="s">
        <v>54</v>
      </c>
      <c r="B81" s="9" t="s">
        <v>8</v>
      </c>
      <c r="C81" s="108">
        <v>22819</v>
      </c>
      <c r="D81" s="90">
        <f t="shared" si="3"/>
        <v>59.526351813826146</v>
      </c>
      <c r="E81" s="93" t="str">
        <f t="shared" si="4"/>
        <v>Supérieur à 55</v>
      </c>
      <c r="F81" s="13">
        <f t="shared" si="5"/>
        <v>44369</v>
      </c>
    </row>
    <row r="82" spans="1:6" x14ac:dyDescent="0.15">
      <c r="A82" s="48" t="s">
        <v>70</v>
      </c>
      <c r="B82" s="9" t="s">
        <v>9</v>
      </c>
      <c r="C82" s="108">
        <v>29896</v>
      </c>
      <c r="D82" s="90">
        <f t="shared" si="3"/>
        <v>40.150581793292268</v>
      </c>
      <c r="E82" s="93" t="str">
        <f t="shared" si="4"/>
        <v>de 36 à 45 ans</v>
      </c>
      <c r="F82" s="13">
        <f t="shared" si="5"/>
        <v>44506</v>
      </c>
    </row>
    <row r="83" spans="1:6" x14ac:dyDescent="0.15">
      <c r="A83" s="48" t="s">
        <v>35</v>
      </c>
      <c r="B83" s="9" t="s">
        <v>8</v>
      </c>
      <c r="C83" s="108">
        <v>29779</v>
      </c>
      <c r="D83" s="90">
        <f t="shared" si="3"/>
        <v>40.470910335386719</v>
      </c>
      <c r="E83" s="93" t="str">
        <f t="shared" si="4"/>
        <v>de 36 à 45 ans</v>
      </c>
      <c r="F83" s="13">
        <f t="shared" si="5"/>
        <v>44389</v>
      </c>
    </row>
    <row r="84" spans="1:6" x14ac:dyDescent="0.15">
      <c r="A84" s="48" t="s">
        <v>64</v>
      </c>
      <c r="B84" s="9" t="s">
        <v>9</v>
      </c>
      <c r="C84" s="108">
        <v>31781</v>
      </c>
      <c r="D84" s="90">
        <f t="shared" si="3"/>
        <v>34.989733059548257</v>
      </c>
      <c r="E84" s="93" t="str">
        <f t="shared" si="4"/>
        <v>de 29 à 35 ans</v>
      </c>
      <c r="F84" s="13">
        <f t="shared" si="5"/>
        <v>44200</v>
      </c>
    </row>
    <row r="85" spans="1:6" ht="14" thickBot="1" x14ac:dyDescent="0.2">
      <c r="A85" s="49" t="s">
        <v>71</v>
      </c>
      <c r="B85" s="50" t="s">
        <v>9</v>
      </c>
      <c r="C85" s="109">
        <v>25438</v>
      </c>
      <c r="D85" s="90">
        <f t="shared" si="3"/>
        <v>52.355920602327174</v>
      </c>
      <c r="E85" s="93" t="str">
        <f t="shared" si="4"/>
        <v>de 46 à 55 ans</v>
      </c>
      <c r="F85" s="51">
        <f t="shared" si="5"/>
        <v>44431</v>
      </c>
    </row>
    <row r="91" spans="1:6" x14ac:dyDescent="0.15">
      <c r="A91" s="159" t="s">
        <v>151</v>
      </c>
      <c r="B91" s="64" t="s">
        <v>150</v>
      </c>
      <c r="C91" s="64" t="s">
        <v>157</v>
      </c>
      <c r="D91" s="1"/>
    </row>
    <row r="92" spans="1:6" x14ac:dyDescent="0.15">
      <c r="A92" s="149">
        <v>1</v>
      </c>
      <c r="B92" s="160">
        <v>28</v>
      </c>
      <c r="C92" s="161" t="s">
        <v>152</v>
      </c>
      <c r="D92" s="89"/>
    </row>
    <row r="93" spans="1:6" x14ac:dyDescent="0.15">
      <c r="A93" s="152">
        <v>2</v>
      </c>
      <c r="B93" s="111">
        <v>35</v>
      </c>
      <c r="C93" s="118" t="s">
        <v>154</v>
      </c>
      <c r="D93" s="89"/>
    </row>
    <row r="94" spans="1:6" x14ac:dyDescent="0.15">
      <c r="A94" s="152">
        <v>3</v>
      </c>
      <c r="B94" s="111">
        <v>45</v>
      </c>
      <c r="C94" s="118" t="s">
        <v>155</v>
      </c>
      <c r="D94" s="89"/>
    </row>
    <row r="95" spans="1:6" x14ac:dyDescent="0.15">
      <c r="A95" s="152">
        <v>4</v>
      </c>
      <c r="B95" s="111">
        <v>55</v>
      </c>
      <c r="C95" s="118" t="s">
        <v>156</v>
      </c>
      <c r="D95" s="89"/>
    </row>
    <row r="96" spans="1:6" x14ac:dyDescent="0.15">
      <c r="A96" s="153">
        <v>5</v>
      </c>
      <c r="B96" s="18"/>
      <c r="C96" s="120" t="s">
        <v>153</v>
      </c>
      <c r="D96" s="89"/>
    </row>
  </sheetData>
  <autoFilter ref="A5:E5" xr:uid="{19C46B4A-7D4B-4647-82B2-E8D71646E1AF}"/>
  <mergeCells count="2">
    <mergeCell ref="A1:F1"/>
    <mergeCell ref="J47:M5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2448A-69A0-2544-90D5-9EA6A1006B56}">
  <dimension ref="A1:M94"/>
  <sheetViews>
    <sheetView workbookViewId="0">
      <selection activeCell="I50" sqref="I50"/>
    </sheetView>
  </sheetViews>
  <sheetFormatPr baseColWidth="10" defaultRowHeight="13" x14ac:dyDescent="0.15"/>
  <cols>
    <col min="1" max="1" width="11.83203125" bestFit="1" customWidth="1"/>
    <col min="2" max="2" width="10.6640625" bestFit="1" customWidth="1"/>
    <col min="3" max="3" width="15.6640625" bestFit="1" customWidth="1"/>
    <col min="5" max="5" width="12.6640625" bestFit="1" customWidth="1"/>
    <col min="6" max="6" width="18.83203125" bestFit="1" customWidth="1"/>
    <col min="10" max="10" width="21.33203125" bestFit="1" customWidth="1"/>
  </cols>
  <sheetData>
    <row r="1" spans="1:13" ht="16" x14ac:dyDescent="0.2">
      <c r="B1" s="216" t="s">
        <v>227</v>
      </c>
      <c r="C1" s="216"/>
      <c r="D1" s="216"/>
      <c r="E1" s="216"/>
      <c r="F1" s="216"/>
    </row>
    <row r="3" spans="1:13" x14ac:dyDescent="0.15">
      <c r="C3" s="138">
        <v>44561</v>
      </c>
    </row>
    <row r="4" spans="1:13" ht="14" thickBot="1" x14ac:dyDescent="0.2"/>
    <row r="5" spans="1:13" x14ac:dyDescent="0.15">
      <c r="A5" s="121" t="s">
        <v>0</v>
      </c>
      <c r="B5" s="122" t="s">
        <v>1</v>
      </c>
      <c r="C5" s="123" t="s">
        <v>2</v>
      </c>
      <c r="D5" s="124" t="s">
        <v>3</v>
      </c>
      <c r="E5" s="125" t="s">
        <v>169</v>
      </c>
      <c r="F5" s="125" t="s">
        <v>175</v>
      </c>
      <c r="G5" s="126" t="s">
        <v>4</v>
      </c>
      <c r="J5" s="86" t="s">
        <v>182</v>
      </c>
      <c r="K5" s="86" t="s">
        <v>1</v>
      </c>
    </row>
    <row r="6" spans="1:13" x14ac:dyDescent="0.15">
      <c r="A6" s="127" t="s">
        <v>10</v>
      </c>
      <c r="B6" s="127" t="s">
        <v>8</v>
      </c>
      <c r="C6" s="128">
        <v>29728</v>
      </c>
      <c r="D6" s="129">
        <v>38108</v>
      </c>
      <c r="E6" s="130">
        <f>($C$3-D6)/365.25</f>
        <v>17.66735112936345</v>
      </c>
      <c r="F6" s="131" t="str">
        <f>IF(E6&lt;=$B$90,"inférieur à 5 ans",IF(E6&lt;=$B$91,"de 5 à 15 ans",IF(E6&lt;=$B$92,"de 16 à 25 ans",IF(E6&lt;=$B$93,"de 26 à 35 ans","Supérieur à 36"))))</f>
        <v>de 16 à 25 ans</v>
      </c>
      <c r="G6" s="132" t="s">
        <v>130</v>
      </c>
      <c r="J6" s="86" t="s">
        <v>175</v>
      </c>
      <c r="K6" t="s">
        <v>9</v>
      </c>
      <c r="L6" t="s">
        <v>8</v>
      </c>
      <c r="M6" t="s">
        <v>144</v>
      </c>
    </row>
    <row r="7" spans="1:13" x14ac:dyDescent="0.15">
      <c r="A7" s="9" t="s">
        <v>11</v>
      </c>
      <c r="B7" s="9" t="s">
        <v>9</v>
      </c>
      <c r="C7" s="56">
        <v>25428</v>
      </c>
      <c r="D7" s="61">
        <v>32721</v>
      </c>
      <c r="E7" s="90">
        <f t="shared" ref="E7:E70" si="0">($C$3-D7)/365.25</f>
        <v>32.416153319644081</v>
      </c>
      <c r="F7" s="93" t="str">
        <f t="shared" ref="F7:F70" si="1">IF(E7&lt;=$B$90,"inférieur à 5 ans",IF(E7&lt;=$B$91,"de 5 à 15 ans",IF(E7&lt;=$B$92,"de 16 à 25 ans",IF(E7&lt;=$B$93,"de 26 à 35 ans","Supérieur à 36"))))</f>
        <v>de 26 à 35 ans</v>
      </c>
      <c r="G7" s="13" t="s">
        <v>130</v>
      </c>
      <c r="J7" s="87" t="s">
        <v>177</v>
      </c>
      <c r="K7" s="82">
        <v>7</v>
      </c>
      <c r="L7" s="82">
        <v>6</v>
      </c>
      <c r="M7" s="82">
        <v>13</v>
      </c>
    </row>
    <row r="8" spans="1:13" x14ac:dyDescent="0.15">
      <c r="A8" s="9" t="s">
        <v>12</v>
      </c>
      <c r="B8" s="9" t="s">
        <v>9</v>
      </c>
      <c r="C8" s="56">
        <v>28529</v>
      </c>
      <c r="D8" s="61">
        <v>37653</v>
      </c>
      <c r="E8" s="90">
        <f t="shared" si="0"/>
        <v>18.913073237508556</v>
      </c>
      <c r="F8" s="93" t="str">
        <f t="shared" si="1"/>
        <v>de 16 à 25 ans</v>
      </c>
      <c r="G8" s="13" t="s">
        <v>130</v>
      </c>
      <c r="J8" s="87" t="s">
        <v>178</v>
      </c>
      <c r="K8" s="82">
        <v>4</v>
      </c>
      <c r="L8" s="82">
        <v>4</v>
      </c>
      <c r="M8" s="82">
        <v>8</v>
      </c>
    </row>
    <row r="9" spans="1:13" x14ac:dyDescent="0.15">
      <c r="A9" s="9" t="s">
        <v>14</v>
      </c>
      <c r="B9" s="9" t="s">
        <v>8</v>
      </c>
      <c r="C9" s="56">
        <v>34611</v>
      </c>
      <c r="D9" s="61">
        <v>41334</v>
      </c>
      <c r="E9" s="90">
        <f t="shared" si="0"/>
        <v>8.8350444900752905</v>
      </c>
      <c r="F9" s="93" t="str">
        <f t="shared" si="1"/>
        <v>de 5 à 15 ans</v>
      </c>
      <c r="G9" s="13" t="s">
        <v>130</v>
      </c>
      <c r="J9" s="87" t="s">
        <v>179</v>
      </c>
      <c r="K9" s="82">
        <v>12</v>
      </c>
      <c r="L9" s="82">
        <v>14</v>
      </c>
      <c r="M9" s="82">
        <v>26</v>
      </c>
    </row>
    <row r="10" spans="1:13" x14ac:dyDescent="0.15">
      <c r="A10" s="9" t="s">
        <v>15</v>
      </c>
      <c r="B10" s="9" t="s">
        <v>8</v>
      </c>
      <c r="C10" s="56">
        <v>26974</v>
      </c>
      <c r="D10" s="61">
        <v>37257</v>
      </c>
      <c r="E10" s="90">
        <f t="shared" si="0"/>
        <v>19.997262149212869</v>
      </c>
      <c r="F10" s="93" t="str">
        <f t="shared" si="1"/>
        <v>de 16 à 25 ans</v>
      </c>
      <c r="G10" s="13" t="s">
        <v>130</v>
      </c>
      <c r="J10" s="87" t="s">
        <v>180</v>
      </c>
      <c r="K10" s="82">
        <v>4</v>
      </c>
      <c r="L10" s="82">
        <v>10</v>
      </c>
      <c r="M10" s="82">
        <v>14</v>
      </c>
    </row>
    <row r="11" spans="1:13" x14ac:dyDescent="0.15">
      <c r="A11" s="9" t="s">
        <v>16</v>
      </c>
      <c r="B11" s="9" t="s">
        <v>8</v>
      </c>
      <c r="C11" s="56">
        <v>33679</v>
      </c>
      <c r="D11" s="61">
        <v>42887</v>
      </c>
      <c r="E11" s="90">
        <f t="shared" si="0"/>
        <v>4.5831622176591376</v>
      </c>
      <c r="F11" s="93" t="str">
        <f t="shared" si="1"/>
        <v>inférieur à 5 ans</v>
      </c>
      <c r="G11" s="13" t="s">
        <v>130</v>
      </c>
      <c r="J11" s="87" t="s">
        <v>181</v>
      </c>
      <c r="K11" s="82">
        <v>2</v>
      </c>
      <c r="L11" s="82">
        <v>1</v>
      </c>
      <c r="M11" s="82">
        <v>3</v>
      </c>
    </row>
    <row r="12" spans="1:13" x14ac:dyDescent="0.15">
      <c r="A12" s="9" t="s">
        <v>18</v>
      </c>
      <c r="B12" s="9" t="s">
        <v>9</v>
      </c>
      <c r="C12" s="56">
        <v>35275</v>
      </c>
      <c r="D12" s="61">
        <v>43678</v>
      </c>
      <c r="E12" s="90">
        <f t="shared" si="0"/>
        <v>2.4175222450376452</v>
      </c>
      <c r="F12" s="93" t="str">
        <f t="shared" si="1"/>
        <v>inférieur à 5 ans</v>
      </c>
      <c r="G12" s="13" t="s">
        <v>130</v>
      </c>
      <c r="J12" s="87" t="s">
        <v>144</v>
      </c>
      <c r="K12" s="82">
        <v>29</v>
      </c>
      <c r="L12" s="82">
        <v>35</v>
      </c>
      <c r="M12" s="82">
        <v>64</v>
      </c>
    </row>
    <row r="13" spans="1:13" x14ac:dyDescent="0.15">
      <c r="A13" s="9" t="s">
        <v>19</v>
      </c>
      <c r="B13" s="9" t="s">
        <v>9</v>
      </c>
      <c r="C13" s="56">
        <v>31383</v>
      </c>
      <c r="D13" s="61">
        <v>41579</v>
      </c>
      <c r="E13" s="90">
        <f t="shared" si="0"/>
        <v>8.1642710472279258</v>
      </c>
      <c r="F13" s="93" t="str">
        <f t="shared" si="1"/>
        <v>de 5 à 15 ans</v>
      </c>
      <c r="G13" s="13" t="s">
        <v>130</v>
      </c>
    </row>
    <row r="14" spans="1:13" x14ac:dyDescent="0.15">
      <c r="A14" s="9" t="s">
        <v>20</v>
      </c>
      <c r="B14" s="9" t="s">
        <v>9</v>
      </c>
      <c r="C14" s="56">
        <v>31726</v>
      </c>
      <c r="D14" s="61">
        <v>38657</v>
      </c>
      <c r="E14" s="90">
        <f t="shared" si="0"/>
        <v>16.164271047227928</v>
      </c>
      <c r="F14" s="93" t="str">
        <f t="shared" si="1"/>
        <v>de 16 à 25 ans</v>
      </c>
      <c r="G14" s="13" t="s">
        <v>130</v>
      </c>
    </row>
    <row r="15" spans="1:13" x14ac:dyDescent="0.15">
      <c r="A15" s="9" t="s">
        <v>21</v>
      </c>
      <c r="B15" s="9" t="s">
        <v>9</v>
      </c>
      <c r="C15" s="56">
        <v>28910</v>
      </c>
      <c r="D15" s="61">
        <v>40360</v>
      </c>
      <c r="E15" s="90">
        <f t="shared" si="0"/>
        <v>11.501711156741958</v>
      </c>
      <c r="F15" s="93" t="str">
        <f t="shared" si="1"/>
        <v>de 5 à 15 ans</v>
      </c>
      <c r="G15" s="13" t="s">
        <v>130</v>
      </c>
      <c r="J15" s="146" t="s">
        <v>183</v>
      </c>
      <c r="K15" s="143" t="s">
        <v>225</v>
      </c>
      <c r="L15" s="144" t="s">
        <v>9</v>
      </c>
      <c r="M15" s="145" t="s">
        <v>226</v>
      </c>
    </row>
    <row r="16" spans="1:13" x14ac:dyDescent="0.15">
      <c r="A16" s="9" t="s">
        <v>22</v>
      </c>
      <c r="B16" s="9" t="s">
        <v>8</v>
      </c>
      <c r="C16" s="56">
        <v>34137</v>
      </c>
      <c r="D16" s="61">
        <v>41974</v>
      </c>
      <c r="E16" s="90">
        <f t="shared" si="0"/>
        <v>7.0828199863107457</v>
      </c>
      <c r="F16" s="93" t="str">
        <f t="shared" si="1"/>
        <v>de 5 à 15 ans</v>
      </c>
      <c r="G16" s="13" t="s">
        <v>130</v>
      </c>
      <c r="J16" s="141" t="s">
        <v>221</v>
      </c>
      <c r="K16" s="15">
        <v>10</v>
      </c>
      <c r="L16" s="15">
        <v>4</v>
      </c>
      <c r="M16" s="16">
        <f>-L16</f>
        <v>-4</v>
      </c>
    </row>
    <row r="17" spans="1:13" x14ac:dyDescent="0.15">
      <c r="A17" s="9" t="s">
        <v>24</v>
      </c>
      <c r="B17" s="9" t="s">
        <v>8</v>
      </c>
      <c r="C17" s="56">
        <v>23834</v>
      </c>
      <c r="D17" s="61">
        <v>32690</v>
      </c>
      <c r="E17" s="90">
        <f t="shared" si="0"/>
        <v>32.501026694045173</v>
      </c>
      <c r="F17" s="93" t="str">
        <f t="shared" si="1"/>
        <v>de 26 à 35 ans</v>
      </c>
      <c r="G17" s="13" t="s">
        <v>130</v>
      </c>
      <c r="J17" s="141" t="s">
        <v>222</v>
      </c>
      <c r="K17" s="15">
        <v>14</v>
      </c>
      <c r="L17" s="15">
        <v>12</v>
      </c>
      <c r="M17" s="16">
        <f t="shared" ref="M17:M20" si="2">-L17</f>
        <v>-12</v>
      </c>
    </row>
    <row r="18" spans="1:13" x14ac:dyDescent="0.15">
      <c r="A18" s="9" t="s">
        <v>25</v>
      </c>
      <c r="B18" s="9" t="s">
        <v>8</v>
      </c>
      <c r="C18" s="56">
        <v>23986</v>
      </c>
      <c r="D18" s="61">
        <v>30348</v>
      </c>
      <c r="E18" s="90">
        <f t="shared" si="0"/>
        <v>38.913073237508556</v>
      </c>
      <c r="F18" s="93" t="str">
        <f t="shared" si="1"/>
        <v>Supérieur à 36</v>
      </c>
      <c r="G18" s="13" t="s">
        <v>130</v>
      </c>
      <c r="J18" s="141" t="s">
        <v>224</v>
      </c>
      <c r="K18" s="15">
        <v>6</v>
      </c>
      <c r="L18" s="15">
        <v>7</v>
      </c>
      <c r="M18" s="16">
        <f t="shared" si="2"/>
        <v>-7</v>
      </c>
    </row>
    <row r="19" spans="1:13" x14ac:dyDescent="0.15">
      <c r="A19" s="9" t="s">
        <v>27</v>
      </c>
      <c r="B19" s="9" t="s">
        <v>9</v>
      </c>
      <c r="C19" s="56">
        <v>24612</v>
      </c>
      <c r="D19" s="61">
        <v>34669</v>
      </c>
      <c r="E19" s="90">
        <f t="shared" si="0"/>
        <v>27.082819986310746</v>
      </c>
      <c r="F19" s="93" t="str">
        <f t="shared" si="1"/>
        <v>de 26 à 35 ans</v>
      </c>
      <c r="G19" s="13" t="s">
        <v>130</v>
      </c>
      <c r="J19" s="141" t="s">
        <v>223</v>
      </c>
      <c r="K19" s="15">
        <v>4</v>
      </c>
      <c r="L19" s="15">
        <v>4</v>
      </c>
      <c r="M19" s="16">
        <f t="shared" si="2"/>
        <v>-4</v>
      </c>
    </row>
    <row r="20" spans="1:13" x14ac:dyDescent="0.15">
      <c r="A20" s="9" t="s">
        <v>28</v>
      </c>
      <c r="B20" s="9" t="s">
        <v>9</v>
      </c>
      <c r="C20" s="56">
        <v>25536</v>
      </c>
      <c r="D20" s="61">
        <v>36039</v>
      </c>
      <c r="E20" s="90">
        <f t="shared" si="0"/>
        <v>23.331964407939768</v>
      </c>
      <c r="F20" s="93" t="str">
        <f t="shared" si="1"/>
        <v>de 16 à 25 ans</v>
      </c>
      <c r="G20" s="13" t="s">
        <v>130</v>
      </c>
      <c r="J20" s="142" t="s">
        <v>168</v>
      </c>
      <c r="K20" s="18">
        <v>1</v>
      </c>
      <c r="L20" s="18">
        <v>2</v>
      </c>
      <c r="M20" s="19">
        <f t="shared" si="2"/>
        <v>-2</v>
      </c>
    </row>
    <row r="21" spans="1:13" x14ac:dyDescent="0.15">
      <c r="A21" s="9" t="s">
        <v>29</v>
      </c>
      <c r="B21" s="9" t="s">
        <v>8</v>
      </c>
      <c r="C21" s="56">
        <v>26287</v>
      </c>
      <c r="D21" s="61">
        <v>35186</v>
      </c>
      <c r="E21" s="90">
        <f t="shared" si="0"/>
        <v>25.66735112936345</v>
      </c>
      <c r="F21" s="93" t="str">
        <f t="shared" si="1"/>
        <v>de 26 à 35 ans</v>
      </c>
      <c r="G21" s="13" t="s">
        <v>130</v>
      </c>
    </row>
    <row r="22" spans="1:13" x14ac:dyDescent="0.15">
      <c r="A22" s="9" t="s">
        <v>30</v>
      </c>
      <c r="B22" s="9" t="s">
        <v>8</v>
      </c>
      <c r="C22" s="56">
        <v>28459</v>
      </c>
      <c r="D22" s="61">
        <v>36892</v>
      </c>
      <c r="E22" s="90">
        <f t="shared" si="0"/>
        <v>20.996577686516083</v>
      </c>
      <c r="F22" s="93" t="str">
        <f t="shared" si="1"/>
        <v>de 16 à 25 ans</v>
      </c>
      <c r="G22" s="13" t="s">
        <v>130</v>
      </c>
    </row>
    <row r="23" spans="1:13" x14ac:dyDescent="0.15">
      <c r="A23" s="9" t="s">
        <v>31</v>
      </c>
      <c r="B23" s="9" t="s">
        <v>9</v>
      </c>
      <c r="C23" s="56">
        <v>28567</v>
      </c>
      <c r="D23" s="61">
        <v>41061</v>
      </c>
      <c r="E23" s="90">
        <f t="shared" si="0"/>
        <v>9.5824777549623548</v>
      </c>
      <c r="F23" s="93" t="str">
        <f t="shared" si="1"/>
        <v>de 5 à 15 ans</v>
      </c>
      <c r="G23" s="13" t="s">
        <v>130</v>
      </c>
    </row>
    <row r="24" spans="1:13" x14ac:dyDescent="0.15">
      <c r="A24" s="9" t="s">
        <v>32</v>
      </c>
      <c r="B24" s="9" t="s">
        <v>9</v>
      </c>
      <c r="C24" s="56">
        <v>28687</v>
      </c>
      <c r="D24" s="61">
        <v>37561</v>
      </c>
      <c r="E24" s="90">
        <f t="shared" si="0"/>
        <v>19.16495550992471</v>
      </c>
      <c r="F24" s="93" t="str">
        <f t="shared" si="1"/>
        <v>de 16 à 25 ans</v>
      </c>
      <c r="G24" s="13" t="s">
        <v>130</v>
      </c>
    </row>
    <row r="25" spans="1:13" x14ac:dyDescent="0.15">
      <c r="A25" s="9" t="s">
        <v>33</v>
      </c>
      <c r="B25" s="9" t="s">
        <v>8</v>
      </c>
      <c r="C25" s="56">
        <v>29547</v>
      </c>
      <c r="D25" s="61">
        <v>43678</v>
      </c>
      <c r="E25" s="90">
        <f t="shared" si="0"/>
        <v>2.4175222450376452</v>
      </c>
      <c r="F25" s="93" t="str">
        <f t="shared" si="1"/>
        <v>inférieur à 5 ans</v>
      </c>
      <c r="G25" s="13" t="s">
        <v>130</v>
      </c>
    </row>
    <row r="26" spans="1:13" x14ac:dyDescent="0.15">
      <c r="A26" s="9" t="s">
        <v>34</v>
      </c>
      <c r="B26" s="9" t="s">
        <v>9</v>
      </c>
      <c r="C26" s="56">
        <v>29696</v>
      </c>
      <c r="D26" s="61">
        <v>42491</v>
      </c>
      <c r="E26" s="90">
        <f t="shared" si="0"/>
        <v>5.6673511293634498</v>
      </c>
      <c r="F26" s="93" t="str">
        <f t="shared" si="1"/>
        <v>de 5 à 15 ans</v>
      </c>
      <c r="G26" s="13" t="s">
        <v>130</v>
      </c>
    </row>
    <row r="27" spans="1:13" x14ac:dyDescent="0.15">
      <c r="A27" s="9" t="s">
        <v>36</v>
      </c>
      <c r="B27" s="9" t="s">
        <v>8</v>
      </c>
      <c r="C27" s="56">
        <v>30344</v>
      </c>
      <c r="D27" s="61">
        <v>39052</v>
      </c>
      <c r="E27" s="90">
        <f t="shared" si="0"/>
        <v>15.082819986310746</v>
      </c>
      <c r="F27" s="93" t="str">
        <f t="shared" si="1"/>
        <v>de 16 à 25 ans</v>
      </c>
      <c r="G27" s="13" t="s">
        <v>130</v>
      </c>
    </row>
    <row r="28" spans="1:13" x14ac:dyDescent="0.15">
      <c r="A28" s="9" t="s">
        <v>37</v>
      </c>
      <c r="B28" s="9" t="s">
        <v>8</v>
      </c>
      <c r="C28" s="56">
        <v>30387</v>
      </c>
      <c r="D28" s="61">
        <v>43435</v>
      </c>
      <c r="E28" s="90">
        <f t="shared" si="0"/>
        <v>3.0828199863107462</v>
      </c>
      <c r="F28" s="93" t="str">
        <f t="shared" si="1"/>
        <v>inférieur à 5 ans</v>
      </c>
      <c r="G28" s="13" t="s">
        <v>130</v>
      </c>
    </row>
    <row r="29" spans="1:13" x14ac:dyDescent="0.15">
      <c r="A29" s="9" t="s">
        <v>38</v>
      </c>
      <c r="B29" s="9" t="s">
        <v>9</v>
      </c>
      <c r="C29" s="56">
        <v>30917</v>
      </c>
      <c r="D29" s="61">
        <v>39661</v>
      </c>
      <c r="E29" s="90">
        <f t="shared" si="0"/>
        <v>13.415468856947296</v>
      </c>
      <c r="F29" s="93" t="str">
        <f t="shared" si="1"/>
        <v>de 5 à 15 ans</v>
      </c>
      <c r="G29" s="13" t="s">
        <v>130</v>
      </c>
    </row>
    <row r="30" spans="1:13" x14ac:dyDescent="0.15">
      <c r="A30" s="9" t="s">
        <v>40</v>
      </c>
      <c r="B30" s="9" t="s">
        <v>8</v>
      </c>
      <c r="C30" s="56">
        <v>32117</v>
      </c>
      <c r="D30" s="61">
        <v>41699</v>
      </c>
      <c r="E30" s="90">
        <f t="shared" si="0"/>
        <v>7.8357289527720742</v>
      </c>
      <c r="F30" s="93" t="str">
        <f t="shared" si="1"/>
        <v>de 5 à 15 ans</v>
      </c>
      <c r="G30" s="13" t="s">
        <v>130</v>
      </c>
    </row>
    <row r="31" spans="1:13" x14ac:dyDescent="0.15">
      <c r="A31" s="9" t="s">
        <v>41</v>
      </c>
      <c r="B31" s="9" t="s">
        <v>8</v>
      </c>
      <c r="C31" s="56">
        <v>32815</v>
      </c>
      <c r="D31" s="61">
        <v>41883</v>
      </c>
      <c r="E31" s="90">
        <f t="shared" si="0"/>
        <v>7.3319644079397674</v>
      </c>
      <c r="F31" s="93" t="str">
        <f t="shared" si="1"/>
        <v>de 5 à 15 ans</v>
      </c>
      <c r="G31" s="13" t="s">
        <v>130</v>
      </c>
    </row>
    <row r="32" spans="1:13" x14ac:dyDescent="0.15">
      <c r="A32" s="9" t="s">
        <v>42</v>
      </c>
      <c r="B32" s="9" t="s">
        <v>8</v>
      </c>
      <c r="C32" s="56">
        <v>33158</v>
      </c>
      <c r="D32" s="61">
        <v>41000</v>
      </c>
      <c r="E32" s="90">
        <f t="shared" si="0"/>
        <v>9.7494866529774136</v>
      </c>
      <c r="F32" s="93" t="str">
        <f t="shared" si="1"/>
        <v>de 5 à 15 ans</v>
      </c>
      <c r="G32" s="13" t="s">
        <v>130</v>
      </c>
    </row>
    <row r="33" spans="1:13" x14ac:dyDescent="0.15">
      <c r="A33" s="9" t="s">
        <v>43</v>
      </c>
      <c r="B33" s="9" t="s">
        <v>8</v>
      </c>
      <c r="C33" s="56">
        <v>33454</v>
      </c>
      <c r="D33" s="61">
        <v>43101</v>
      </c>
      <c r="E33" s="90">
        <f t="shared" si="0"/>
        <v>3.9972621492128679</v>
      </c>
      <c r="F33" s="93" t="str">
        <f t="shared" si="1"/>
        <v>inférieur à 5 ans</v>
      </c>
      <c r="G33" s="13" t="s">
        <v>130</v>
      </c>
    </row>
    <row r="34" spans="1:13" x14ac:dyDescent="0.15">
      <c r="A34" s="9" t="s">
        <v>45</v>
      </c>
      <c r="B34" s="9" t="s">
        <v>8</v>
      </c>
      <c r="C34" s="56">
        <v>33855</v>
      </c>
      <c r="D34" s="61">
        <v>42583</v>
      </c>
      <c r="E34" s="90">
        <f t="shared" si="0"/>
        <v>5.415468856947296</v>
      </c>
      <c r="F34" s="93" t="str">
        <f t="shared" si="1"/>
        <v>de 5 à 15 ans</v>
      </c>
      <c r="G34" s="13" t="s">
        <v>130</v>
      </c>
    </row>
    <row r="35" spans="1:13" x14ac:dyDescent="0.15">
      <c r="A35" s="9" t="s">
        <v>46</v>
      </c>
      <c r="B35" s="9" t="s">
        <v>9</v>
      </c>
      <c r="C35" s="56">
        <v>34502</v>
      </c>
      <c r="D35" s="61">
        <v>42156</v>
      </c>
      <c r="E35" s="90">
        <f t="shared" si="0"/>
        <v>6.584531143052704</v>
      </c>
      <c r="F35" s="93" t="str">
        <f t="shared" si="1"/>
        <v>de 5 à 15 ans</v>
      </c>
      <c r="G35" s="13" t="s">
        <v>130</v>
      </c>
    </row>
    <row r="36" spans="1:13" x14ac:dyDescent="0.15">
      <c r="A36" s="9" t="s">
        <v>47</v>
      </c>
      <c r="B36" s="9" t="s">
        <v>8</v>
      </c>
      <c r="C36" s="56">
        <v>34698</v>
      </c>
      <c r="D36" s="61">
        <v>42156</v>
      </c>
      <c r="E36" s="90">
        <f t="shared" si="0"/>
        <v>6.584531143052704</v>
      </c>
      <c r="F36" s="93" t="str">
        <f t="shared" si="1"/>
        <v>de 5 à 15 ans</v>
      </c>
      <c r="G36" s="13" t="s">
        <v>130</v>
      </c>
    </row>
    <row r="37" spans="1:13" x14ac:dyDescent="0.15">
      <c r="A37" s="9" t="s">
        <v>49</v>
      </c>
      <c r="B37" s="9" t="s">
        <v>9</v>
      </c>
      <c r="C37" s="56">
        <v>36065</v>
      </c>
      <c r="D37" s="61">
        <v>43282</v>
      </c>
      <c r="E37" s="90">
        <f t="shared" si="0"/>
        <v>3.5017111567419574</v>
      </c>
      <c r="F37" s="93" t="str">
        <f t="shared" si="1"/>
        <v>inférieur à 5 ans</v>
      </c>
      <c r="G37" s="13" t="s">
        <v>130</v>
      </c>
    </row>
    <row r="38" spans="1:13" x14ac:dyDescent="0.15">
      <c r="A38" s="9" t="s">
        <v>53</v>
      </c>
      <c r="B38" s="9" t="s">
        <v>8</v>
      </c>
      <c r="C38" s="56">
        <v>34633</v>
      </c>
      <c r="D38" s="61">
        <v>41334</v>
      </c>
      <c r="E38" s="90">
        <f t="shared" si="0"/>
        <v>8.8350444900752905</v>
      </c>
      <c r="F38" s="93" t="str">
        <f t="shared" si="1"/>
        <v>de 5 à 15 ans</v>
      </c>
      <c r="G38" s="13" t="s">
        <v>130</v>
      </c>
    </row>
    <row r="39" spans="1:13" x14ac:dyDescent="0.15">
      <c r="A39" s="9" t="s">
        <v>55</v>
      </c>
      <c r="B39" s="9" t="s">
        <v>9</v>
      </c>
      <c r="C39" s="56">
        <v>28568</v>
      </c>
      <c r="D39" s="61">
        <v>36892</v>
      </c>
      <c r="E39" s="90">
        <f t="shared" si="0"/>
        <v>20.996577686516083</v>
      </c>
      <c r="F39" s="93" t="str">
        <f t="shared" si="1"/>
        <v>de 16 à 25 ans</v>
      </c>
      <c r="G39" s="13" t="s">
        <v>130</v>
      </c>
    </row>
    <row r="40" spans="1:13" x14ac:dyDescent="0.15">
      <c r="A40" s="9" t="s">
        <v>56</v>
      </c>
      <c r="B40" s="9" t="s">
        <v>8</v>
      </c>
      <c r="C40" s="56">
        <v>29704</v>
      </c>
      <c r="D40" s="61">
        <v>42491</v>
      </c>
      <c r="E40" s="90">
        <f t="shared" si="0"/>
        <v>5.6673511293634498</v>
      </c>
      <c r="F40" s="93" t="str">
        <f t="shared" si="1"/>
        <v>de 5 à 15 ans</v>
      </c>
      <c r="G40" s="13" t="s">
        <v>130</v>
      </c>
    </row>
    <row r="41" spans="1:13" x14ac:dyDescent="0.15">
      <c r="A41" s="9" t="s">
        <v>57</v>
      </c>
      <c r="B41" s="9" t="s">
        <v>8</v>
      </c>
      <c r="C41" s="56">
        <v>30563</v>
      </c>
      <c r="D41" s="61">
        <v>43435</v>
      </c>
      <c r="E41" s="90">
        <f t="shared" si="0"/>
        <v>3.0828199863107462</v>
      </c>
      <c r="F41" s="93" t="str">
        <f t="shared" si="1"/>
        <v>inférieur à 5 ans</v>
      </c>
      <c r="G41" s="13" t="s">
        <v>130</v>
      </c>
    </row>
    <row r="42" spans="1:13" x14ac:dyDescent="0.15">
      <c r="A42" s="9" t="s">
        <v>60</v>
      </c>
      <c r="B42" s="9" t="s">
        <v>8</v>
      </c>
      <c r="C42" s="56">
        <v>36173</v>
      </c>
      <c r="D42" s="61">
        <v>43617</v>
      </c>
      <c r="E42" s="90">
        <f t="shared" si="0"/>
        <v>2.5845311430527036</v>
      </c>
      <c r="F42" s="93" t="str">
        <f t="shared" si="1"/>
        <v>inférieur à 5 ans</v>
      </c>
      <c r="G42" s="13" t="s">
        <v>130</v>
      </c>
    </row>
    <row r="43" spans="1:13" x14ac:dyDescent="0.15">
      <c r="A43" s="9" t="s">
        <v>61</v>
      </c>
      <c r="B43" s="9" t="s">
        <v>8</v>
      </c>
      <c r="C43" s="56">
        <v>32980</v>
      </c>
      <c r="D43" s="61">
        <v>41883</v>
      </c>
      <c r="E43" s="90">
        <f t="shared" si="0"/>
        <v>7.3319644079397674</v>
      </c>
      <c r="F43" s="93" t="str">
        <f t="shared" si="1"/>
        <v>de 5 à 15 ans</v>
      </c>
      <c r="G43" s="13" t="s">
        <v>130</v>
      </c>
      <c r="J43" s="217" t="s">
        <v>260</v>
      </c>
      <c r="K43" s="218"/>
      <c r="L43" s="218"/>
      <c r="M43" s="219"/>
    </row>
    <row r="44" spans="1:13" x14ac:dyDescent="0.15">
      <c r="A44" s="9" t="s">
        <v>62</v>
      </c>
      <c r="B44" s="9" t="s">
        <v>9</v>
      </c>
      <c r="C44" s="56">
        <v>34560</v>
      </c>
      <c r="D44" s="61">
        <v>42156</v>
      </c>
      <c r="E44" s="90">
        <f t="shared" si="0"/>
        <v>6.584531143052704</v>
      </c>
      <c r="F44" s="93" t="str">
        <f t="shared" si="1"/>
        <v>de 5 à 15 ans</v>
      </c>
      <c r="G44" s="13" t="s">
        <v>130</v>
      </c>
      <c r="J44" s="220"/>
      <c r="K44" s="221"/>
      <c r="L44" s="221"/>
      <c r="M44" s="222"/>
    </row>
    <row r="45" spans="1:13" x14ac:dyDescent="0.15">
      <c r="A45" s="9" t="s">
        <v>63</v>
      </c>
      <c r="B45" s="9" t="s">
        <v>8</v>
      </c>
      <c r="C45" s="56">
        <v>30981</v>
      </c>
      <c r="D45" s="61">
        <v>39661</v>
      </c>
      <c r="E45" s="90">
        <f t="shared" si="0"/>
        <v>13.415468856947296</v>
      </c>
      <c r="F45" s="93" t="str">
        <f t="shared" si="1"/>
        <v>de 5 à 15 ans</v>
      </c>
      <c r="G45" s="13" t="s">
        <v>130</v>
      </c>
      <c r="J45" s="220"/>
      <c r="K45" s="221"/>
      <c r="L45" s="221"/>
      <c r="M45" s="222"/>
    </row>
    <row r="46" spans="1:13" x14ac:dyDescent="0.15">
      <c r="A46" s="9" t="s">
        <v>65</v>
      </c>
      <c r="B46" s="9" t="s">
        <v>9</v>
      </c>
      <c r="C46" s="56">
        <v>26400</v>
      </c>
      <c r="D46" s="61">
        <v>35186</v>
      </c>
      <c r="E46" s="90">
        <f t="shared" si="0"/>
        <v>25.66735112936345</v>
      </c>
      <c r="F46" s="93" t="str">
        <f t="shared" si="1"/>
        <v>de 26 à 35 ans</v>
      </c>
      <c r="G46" s="13" t="s">
        <v>130</v>
      </c>
      <c r="J46" s="220"/>
      <c r="K46" s="221"/>
      <c r="L46" s="221"/>
      <c r="M46" s="222"/>
    </row>
    <row r="47" spans="1:13" x14ac:dyDescent="0.15">
      <c r="A47" s="9" t="s">
        <v>66</v>
      </c>
      <c r="B47" s="9" t="s">
        <v>8</v>
      </c>
      <c r="C47" s="56">
        <v>33776</v>
      </c>
      <c r="D47" s="61">
        <v>42887</v>
      </c>
      <c r="E47" s="90">
        <f t="shared" si="0"/>
        <v>4.5831622176591376</v>
      </c>
      <c r="F47" s="93" t="str">
        <f t="shared" si="1"/>
        <v>inférieur à 5 ans</v>
      </c>
      <c r="G47" s="13" t="s">
        <v>130</v>
      </c>
      <c r="J47" s="220"/>
      <c r="K47" s="221"/>
      <c r="L47" s="221"/>
      <c r="M47" s="222"/>
    </row>
    <row r="48" spans="1:13" x14ac:dyDescent="0.15">
      <c r="A48" s="9" t="s">
        <v>67</v>
      </c>
      <c r="B48" s="9" t="s">
        <v>9</v>
      </c>
      <c r="C48" s="56">
        <v>28683</v>
      </c>
      <c r="D48" s="61">
        <v>41061</v>
      </c>
      <c r="E48" s="90">
        <f t="shared" si="0"/>
        <v>9.5824777549623548</v>
      </c>
      <c r="F48" s="93" t="str">
        <f t="shared" si="1"/>
        <v>de 5 à 15 ans</v>
      </c>
      <c r="G48" s="13" t="s">
        <v>130</v>
      </c>
      <c r="J48" s="223"/>
      <c r="K48" s="224"/>
      <c r="L48" s="224"/>
      <c r="M48" s="225"/>
    </row>
    <row r="49" spans="1:7" x14ac:dyDescent="0.15">
      <c r="A49" s="9" t="s">
        <v>68</v>
      </c>
      <c r="B49" s="9" t="s">
        <v>9</v>
      </c>
      <c r="C49" s="56">
        <v>22267</v>
      </c>
      <c r="D49" s="61">
        <v>28915</v>
      </c>
      <c r="E49" s="90">
        <f t="shared" si="0"/>
        <v>42.836413415468854</v>
      </c>
      <c r="F49" s="93" t="str">
        <f t="shared" si="1"/>
        <v>Supérieur à 36</v>
      </c>
      <c r="G49" s="13" t="s">
        <v>130</v>
      </c>
    </row>
    <row r="50" spans="1:7" x14ac:dyDescent="0.15">
      <c r="A50" s="9" t="s">
        <v>69</v>
      </c>
      <c r="B50" s="9" t="s">
        <v>9</v>
      </c>
      <c r="C50" s="56">
        <v>34807</v>
      </c>
      <c r="D50" s="61">
        <v>42156</v>
      </c>
      <c r="E50" s="90">
        <f t="shared" si="0"/>
        <v>6.584531143052704</v>
      </c>
      <c r="F50" s="93" t="str">
        <f t="shared" si="1"/>
        <v>de 5 à 15 ans</v>
      </c>
      <c r="G50" s="13" t="s">
        <v>130</v>
      </c>
    </row>
    <row r="51" spans="1:7" x14ac:dyDescent="0.15">
      <c r="A51" s="9" t="s">
        <v>73</v>
      </c>
      <c r="B51" s="9" t="s">
        <v>8</v>
      </c>
      <c r="C51" s="56">
        <v>34165</v>
      </c>
      <c r="D51" s="61">
        <v>41974</v>
      </c>
      <c r="E51" s="90">
        <f t="shared" si="0"/>
        <v>7.0828199863107457</v>
      </c>
      <c r="F51" s="93" t="str">
        <f t="shared" si="1"/>
        <v>de 5 à 15 ans</v>
      </c>
      <c r="G51" s="13" t="s">
        <v>130</v>
      </c>
    </row>
    <row r="52" spans="1:7" x14ac:dyDescent="0.15">
      <c r="A52" s="9" t="s">
        <v>74</v>
      </c>
      <c r="B52" s="9" t="s">
        <v>9</v>
      </c>
      <c r="C52" s="56">
        <v>35990</v>
      </c>
      <c r="D52" s="61">
        <v>43282</v>
      </c>
      <c r="E52" s="90">
        <f t="shared" si="0"/>
        <v>3.5017111567419574</v>
      </c>
      <c r="F52" s="93" t="str">
        <f t="shared" si="1"/>
        <v>inférieur à 5 ans</v>
      </c>
      <c r="G52" s="13" t="s">
        <v>130</v>
      </c>
    </row>
    <row r="53" spans="1:7" x14ac:dyDescent="0.15">
      <c r="A53" s="9" t="s">
        <v>75</v>
      </c>
      <c r="B53" s="9" t="s">
        <v>8</v>
      </c>
      <c r="C53" s="56">
        <v>30364</v>
      </c>
      <c r="D53" s="61">
        <v>39052</v>
      </c>
      <c r="E53" s="90">
        <f t="shared" si="0"/>
        <v>15.082819986310746</v>
      </c>
      <c r="F53" s="93" t="str">
        <f t="shared" si="1"/>
        <v>de 16 à 25 ans</v>
      </c>
      <c r="G53" s="13" t="s">
        <v>130</v>
      </c>
    </row>
    <row r="54" spans="1:7" x14ac:dyDescent="0.15">
      <c r="A54" s="9" t="s">
        <v>76</v>
      </c>
      <c r="B54" s="9" t="s">
        <v>8</v>
      </c>
      <c r="C54" s="56">
        <v>26990</v>
      </c>
      <c r="D54" s="61">
        <v>37257</v>
      </c>
      <c r="E54" s="90">
        <f t="shared" si="0"/>
        <v>19.997262149212869</v>
      </c>
      <c r="F54" s="93" t="str">
        <f t="shared" si="1"/>
        <v>de 16 à 25 ans</v>
      </c>
      <c r="G54" s="13" t="s">
        <v>130</v>
      </c>
    </row>
    <row r="55" spans="1:7" x14ac:dyDescent="0.15">
      <c r="A55" s="9" t="s">
        <v>77</v>
      </c>
      <c r="B55" s="9" t="s">
        <v>9</v>
      </c>
      <c r="C55" s="56">
        <v>33567</v>
      </c>
      <c r="D55" s="61">
        <v>43466</v>
      </c>
      <c r="E55" s="90">
        <f t="shared" si="0"/>
        <v>2.9979466119096507</v>
      </c>
      <c r="F55" s="93" t="str">
        <f t="shared" si="1"/>
        <v>inférieur à 5 ans</v>
      </c>
      <c r="G55" s="13" t="s">
        <v>130</v>
      </c>
    </row>
    <row r="56" spans="1:7" x14ac:dyDescent="0.15">
      <c r="A56" s="9" t="s">
        <v>78</v>
      </c>
      <c r="B56" s="9" t="s">
        <v>9</v>
      </c>
      <c r="C56" s="56">
        <v>23954</v>
      </c>
      <c r="D56" s="61">
        <v>32690</v>
      </c>
      <c r="E56" s="90">
        <f t="shared" si="0"/>
        <v>32.501026694045173</v>
      </c>
      <c r="F56" s="93" t="str">
        <f t="shared" si="1"/>
        <v>de 26 à 35 ans</v>
      </c>
      <c r="G56" s="13" t="s">
        <v>130</v>
      </c>
    </row>
    <row r="57" spans="1:7" x14ac:dyDescent="0.15">
      <c r="A57" s="9" t="s">
        <v>79</v>
      </c>
      <c r="B57" s="9" t="s">
        <v>8</v>
      </c>
      <c r="C57" s="56">
        <v>29830</v>
      </c>
      <c r="D57" s="61">
        <v>43313</v>
      </c>
      <c r="E57" s="90">
        <f t="shared" si="0"/>
        <v>3.4168377823408624</v>
      </c>
      <c r="F57" s="93" t="str">
        <f t="shared" si="1"/>
        <v>inférieur à 5 ans</v>
      </c>
      <c r="G57" s="13" t="s">
        <v>130</v>
      </c>
    </row>
    <row r="58" spans="1:7" x14ac:dyDescent="0.15">
      <c r="A58" s="9" t="s">
        <v>80</v>
      </c>
      <c r="B58" s="9" t="s">
        <v>9</v>
      </c>
      <c r="C58" s="56">
        <v>29062</v>
      </c>
      <c r="D58" s="61">
        <v>40360</v>
      </c>
      <c r="E58" s="90">
        <f t="shared" si="0"/>
        <v>11.501711156741958</v>
      </c>
      <c r="F58" s="93" t="str">
        <f t="shared" si="1"/>
        <v>de 5 à 15 ans</v>
      </c>
      <c r="G58" s="13" t="s">
        <v>130</v>
      </c>
    </row>
    <row r="59" spans="1:7" x14ac:dyDescent="0.15">
      <c r="A59" s="9" t="s">
        <v>81</v>
      </c>
      <c r="B59" s="9" t="s">
        <v>8</v>
      </c>
      <c r="C59" s="56">
        <v>24637</v>
      </c>
      <c r="D59" s="61">
        <v>34669</v>
      </c>
      <c r="E59" s="90">
        <f t="shared" si="0"/>
        <v>27.082819986310746</v>
      </c>
      <c r="F59" s="93" t="str">
        <f t="shared" si="1"/>
        <v>de 26 à 35 ans</v>
      </c>
      <c r="G59" s="13" t="s">
        <v>130</v>
      </c>
    </row>
    <row r="60" spans="1:7" x14ac:dyDescent="0.15">
      <c r="A60" s="9" t="s">
        <v>82</v>
      </c>
      <c r="B60" s="9" t="s">
        <v>8</v>
      </c>
      <c r="C60" s="56">
        <v>35300</v>
      </c>
      <c r="D60" s="61">
        <v>44440</v>
      </c>
      <c r="E60" s="90">
        <f t="shared" si="0"/>
        <v>0.33127994524298426</v>
      </c>
      <c r="F60" s="93" t="str">
        <f t="shared" si="1"/>
        <v>inférieur à 5 ans</v>
      </c>
      <c r="G60" s="13" t="s">
        <v>130</v>
      </c>
    </row>
    <row r="61" spans="1:7" x14ac:dyDescent="0.15">
      <c r="A61" s="9" t="s">
        <v>83</v>
      </c>
      <c r="B61" s="9" t="s">
        <v>8</v>
      </c>
      <c r="C61" s="56">
        <v>24118</v>
      </c>
      <c r="D61" s="61">
        <v>33178</v>
      </c>
      <c r="E61" s="90">
        <f t="shared" si="0"/>
        <v>31.16495550992471</v>
      </c>
      <c r="F61" s="93" t="str">
        <f t="shared" si="1"/>
        <v>de 26 à 35 ans</v>
      </c>
      <c r="G61" s="13" t="s">
        <v>130</v>
      </c>
    </row>
    <row r="62" spans="1:7" x14ac:dyDescent="0.15">
      <c r="A62" s="9" t="s">
        <v>84</v>
      </c>
      <c r="B62" s="9" t="s">
        <v>9</v>
      </c>
      <c r="C62" s="56">
        <v>31558</v>
      </c>
      <c r="D62" s="61">
        <v>41579</v>
      </c>
      <c r="E62" s="90">
        <f t="shared" si="0"/>
        <v>8.1642710472279258</v>
      </c>
      <c r="F62" s="93" t="str">
        <f t="shared" si="1"/>
        <v>de 5 à 15 ans</v>
      </c>
      <c r="G62" s="13" t="s">
        <v>130</v>
      </c>
    </row>
    <row r="63" spans="1:7" x14ac:dyDescent="0.15">
      <c r="A63" s="9" t="s">
        <v>85</v>
      </c>
      <c r="B63" s="9" t="s">
        <v>8</v>
      </c>
      <c r="C63" s="56">
        <v>32161</v>
      </c>
      <c r="D63" s="61">
        <v>41699</v>
      </c>
      <c r="E63" s="90">
        <f t="shared" si="0"/>
        <v>7.8357289527720742</v>
      </c>
      <c r="F63" s="93" t="str">
        <f t="shared" si="1"/>
        <v>de 5 à 15 ans</v>
      </c>
      <c r="G63" s="13" t="s">
        <v>130</v>
      </c>
    </row>
    <row r="64" spans="1:7" x14ac:dyDescent="0.15">
      <c r="A64" s="9" t="s">
        <v>86</v>
      </c>
      <c r="B64" s="9" t="s">
        <v>9</v>
      </c>
      <c r="C64" s="56">
        <v>24080</v>
      </c>
      <c r="D64" s="61">
        <v>30348</v>
      </c>
      <c r="E64" s="90">
        <f t="shared" si="0"/>
        <v>38.913073237508556</v>
      </c>
      <c r="F64" s="93" t="str">
        <f t="shared" si="1"/>
        <v>Supérieur à 36</v>
      </c>
      <c r="G64" s="13" t="s">
        <v>130</v>
      </c>
    </row>
    <row r="65" spans="1:7" x14ac:dyDescent="0.15">
      <c r="A65" s="9" t="s">
        <v>87</v>
      </c>
      <c r="B65" s="9" t="s">
        <v>9</v>
      </c>
      <c r="C65" s="56">
        <v>28834</v>
      </c>
      <c r="D65" s="61">
        <v>37561</v>
      </c>
      <c r="E65" s="90">
        <f t="shared" si="0"/>
        <v>19.16495550992471</v>
      </c>
      <c r="F65" s="93" t="str">
        <f t="shared" si="1"/>
        <v>de 16 à 25 ans</v>
      </c>
      <c r="G65" s="13" t="s">
        <v>130</v>
      </c>
    </row>
    <row r="66" spans="1:7" x14ac:dyDescent="0.15">
      <c r="A66" s="9" t="s">
        <v>88</v>
      </c>
      <c r="B66" s="9" t="s">
        <v>9</v>
      </c>
      <c r="C66" s="56">
        <v>31423</v>
      </c>
      <c r="D66" s="61">
        <v>38626</v>
      </c>
      <c r="E66" s="90">
        <f t="shared" si="0"/>
        <v>16.249144421629023</v>
      </c>
      <c r="F66" s="93" t="str">
        <f t="shared" si="1"/>
        <v>de 16 à 25 ans</v>
      </c>
      <c r="G66" s="13" t="s">
        <v>130</v>
      </c>
    </row>
    <row r="67" spans="1:7" x14ac:dyDescent="0.15">
      <c r="A67" s="9" t="s">
        <v>90</v>
      </c>
      <c r="B67" s="9" t="s">
        <v>8</v>
      </c>
      <c r="C67" s="56">
        <v>29591</v>
      </c>
      <c r="D67" s="61">
        <v>44440</v>
      </c>
      <c r="E67" s="90">
        <f t="shared" si="0"/>
        <v>0.33127994524298426</v>
      </c>
      <c r="F67" s="93" t="str">
        <f t="shared" si="1"/>
        <v>inférieur à 5 ans</v>
      </c>
      <c r="G67" s="13" t="s">
        <v>130</v>
      </c>
    </row>
    <row r="68" spans="1:7" x14ac:dyDescent="0.15">
      <c r="A68" s="9" t="s">
        <v>91</v>
      </c>
      <c r="B68" s="9" t="s">
        <v>8</v>
      </c>
      <c r="C68" s="56">
        <v>33218</v>
      </c>
      <c r="D68" s="61">
        <v>41000</v>
      </c>
      <c r="E68" s="90">
        <f t="shared" si="0"/>
        <v>9.7494866529774136</v>
      </c>
      <c r="F68" s="93" t="str">
        <f t="shared" si="1"/>
        <v>de 5 à 15 ans</v>
      </c>
      <c r="G68" s="13" t="s">
        <v>130</v>
      </c>
    </row>
    <row r="69" spans="1:7" x14ac:dyDescent="0.15">
      <c r="A69" s="9" t="s">
        <v>92</v>
      </c>
      <c r="B69" s="9" t="s">
        <v>9</v>
      </c>
      <c r="C69" s="56">
        <v>33872</v>
      </c>
      <c r="D69" s="61">
        <v>42583</v>
      </c>
      <c r="E69" s="90">
        <f t="shared" si="0"/>
        <v>5.415468856947296</v>
      </c>
      <c r="F69" s="93" t="str">
        <f t="shared" si="1"/>
        <v>de 5 à 15 ans</v>
      </c>
      <c r="G69" s="13" t="s">
        <v>130</v>
      </c>
    </row>
    <row r="70" spans="1:7" x14ac:dyDescent="0.15">
      <c r="A70" s="9" t="s">
        <v>13</v>
      </c>
      <c r="B70" s="9" t="s">
        <v>9</v>
      </c>
      <c r="C70" s="56">
        <v>32611</v>
      </c>
      <c r="D70" s="61">
        <v>44409</v>
      </c>
      <c r="E70" s="90">
        <f t="shared" si="0"/>
        <v>0.41615331964407942</v>
      </c>
      <c r="F70" s="93" t="str">
        <f t="shared" si="1"/>
        <v>inférieur à 5 ans</v>
      </c>
      <c r="G70" s="13">
        <f>DATE(2021,MONTH(D70),DAY(D70))</f>
        <v>44409</v>
      </c>
    </row>
    <row r="71" spans="1:7" x14ac:dyDescent="0.15">
      <c r="A71" s="9" t="s">
        <v>23</v>
      </c>
      <c r="B71" s="9" t="s">
        <v>8</v>
      </c>
      <c r="C71" s="56">
        <v>22719</v>
      </c>
      <c r="D71" s="61">
        <v>30864</v>
      </c>
      <c r="E71" s="90">
        <f t="shared" ref="E71:E85" si="3">($C$3-D71)/365.25</f>
        <v>37.500342231348391</v>
      </c>
      <c r="F71" s="93" t="str">
        <f t="shared" ref="F71:F85" si="4">IF(E71&lt;=$B$90,"inférieur à 5 ans",IF(E71&lt;=$B$91,"de 5 à 15 ans",IF(E71&lt;=$B$92,"de 16 à 25 ans",IF(E71&lt;=$B$93,"de 26 à 35 ans","Supérieur à 36"))))</f>
        <v>Supérieur à 36</v>
      </c>
      <c r="G71" s="13">
        <f t="shared" ref="G71:G85" si="5">DATE(2021,MONTH(D71),DAY(D71))</f>
        <v>44378</v>
      </c>
    </row>
    <row r="72" spans="1:7" x14ac:dyDescent="0.15">
      <c r="A72" s="9" t="s">
        <v>39</v>
      </c>
      <c r="B72" s="9" t="s">
        <v>9</v>
      </c>
      <c r="C72" s="56">
        <v>31369</v>
      </c>
      <c r="D72" s="61">
        <v>38626</v>
      </c>
      <c r="E72" s="90">
        <f t="shared" si="3"/>
        <v>16.249144421629023</v>
      </c>
      <c r="F72" s="93" t="str">
        <f t="shared" si="4"/>
        <v>de 16 à 25 ans</v>
      </c>
      <c r="G72" s="13">
        <f t="shared" si="5"/>
        <v>44470</v>
      </c>
    </row>
    <row r="73" spans="1:7" x14ac:dyDescent="0.15">
      <c r="A73" s="9" t="s">
        <v>89</v>
      </c>
      <c r="B73" s="9" t="s">
        <v>8</v>
      </c>
      <c r="C73" s="56">
        <v>32727</v>
      </c>
      <c r="D73" s="61">
        <v>43647</v>
      </c>
      <c r="E73" s="90">
        <f t="shared" si="3"/>
        <v>2.5023956194387407</v>
      </c>
      <c r="F73" s="93" t="str">
        <f t="shared" si="4"/>
        <v>inférieur à 5 ans</v>
      </c>
      <c r="G73" s="13">
        <f t="shared" si="5"/>
        <v>44378</v>
      </c>
    </row>
    <row r="74" spans="1:7" x14ac:dyDescent="0.15">
      <c r="A74" s="9" t="s">
        <v>17</v>
      </c>
      <c r="B74" s="9" t="s">
        <v>9</v>
      </c>
      <c r="C74" s="56">
        <v>22146</v>
      </c>
      <c r="D74" s="61">
        <v>28915</v>
      </c>
      <c r="E74" s="90">
        <f t="shared" si="3"/>
        <v>42.836413415468854</v>
      </c>
      <c r="F74" s="93" t="str">
        <f t="shared" si="4"/>
        <v>Supérieur à 36</v>
      </c>
      <c r="G74" s="13">
        <f t="shared" si="5"/>
        <v>44256</v>
      </c>
    </row>
    <row r="75" spans="1:7" x14ac:dyDescent="0.15">
      <c r="A75" s="9" t="s">
        <v>48</v>
      </c>
      <c r="B75" s="9" t="s">
        <v>9</v>
      </c>
      <c r="C75" s="56">
        <v>35855</v>
      </c>
      <c r="D75" s="61">
        <v>43282</v>
      </c>
      <c r="E75" s="90">
        <f t="shared" si="3"/>
        <v>3.5017111567419574</v>
      </c>
      <c r="F75" s="93" t="str">
        <f t="shared" si="4"/>
        <v>inférieur à 5 ans</v>
      </c>
      <c r="G75" s="13">
        <f t="shared" si="5"/>
        <v>44378</v>
      </c>
    </row>
    <row r="76" spans="1:7" x14ac:dyDescent="0.15">
      <c r="A76" s="9" t="s">
        <v>58</v>
      </c>
      <c r="B76" s="9" t="s">
        <v>9</v>
      </c>
      <c r="C76" s="56">
        <v>25628</v>
      </c>
      <c r="D76" s="61">
        <v>36039</v>
      </c>
      <c r="E76" s="90">
        <f t="shared" si="3"/>
        <v>23.331964407939768</v>
      </c>
      <c r="F76" s="93" t="str">
        <f t="shared" si="4"/>
        <v>de 16 à 25 ans</v>
      </c>
      <c r="G76" s="13">
        <f t="shared" si="5"/>
        <v>44440</v>
      </c>
    </row>
    <row r="77" spans="1:7" x14ac:dyDescent="0.15">
      <c r="A77" s="9" t="s">
        <v>72</v>
      </c>
      <c r="B77" s="9" t="s">
        <v>8</v>
      </c>
      <c r="C77" s="56">
        <v>33652</v>
      </c>
      <c r="D77" s="61">
        <v>44317</v>
      </c>
      <c r="E77" s="90">
        <f t="shared" si="3"/>
        <v>0.66803559206023266</v>
      </c>
      <c r="F77" s="93" t="str">
        <f t="shared" si="4"/>
        <v>inférieur à 5 ans</v>
      </c>
      <c r="G77" s="13">
        <f t="shared" si="5"/>
        <v>44317</v>
      </c>
    </row>
    <row r="78" spans="1:7" x14ac:dyDescent="0.15">
      <c r="A78" s="9" t="s">
        <v>44</v>
      </c>
      <c r="B78" s="9" t="s">
        <v>8</v>
      </c>
      <c r="C78" s="56">
        <v>33519</v>
      </c>
      <c r="D78" s="61">
        <v>43556</v>
      </c>
      <c r="E78" s="90">
        <f t="shared" si="3"/>
        <v>2.751540041067762</v>
      </c>
      <c r="F78" s="93" t="str">
        <f t="shared" si="4"/>
        <v>inférieur à 5 ans</v>
      </c>
      <c r="G78" s="13">
        <f t="shared" si="5"/>
        <v>44287</v>
      </c>
    </row>
    <row r="79" spans="1:7" x14ac:dyDescent="0.15">
      <c r="A79" s="9" t="s">
        <v>59</v>
      </c>
      <c r="B79" s="9" t="s">
        <v>8</v>
      </c>
      <c r="C79" s="56">
        <v>28536</v>
      </c>
      <c r="D79" s="61">
        <v>37653</v>
      </c>
      <c r="E79" s="90">
        <f t="shared" si="3"/>
        <v>18.913073237508556</v>
      </c>
      <c r="F79" s="93" t="str">
        <f t="shared" si="4"/>
        <v>de 16 à 25 ans</v>
      </c>
      <c r="G79" s="13">
        <f t="shared" si="5"/>
        <v>44228</v>
      </c>
    </row>
    <row r="80" spans="1:7" x14ac:dyDescent="0.15">
      <c r="A80" s="9" t="s">
        <v>26</v>
      </c>
      <c r="B80" s="9" t="s">
        <v>9</v>
      </c>
      <c r="C80" s="56">
        <v>24003</v>
      </c>
      <c r="D80" s="61">
        <v>33178</v>
      </c>
      <c r="E80" s="90">
        <f t="shared" si="3"/>
        <v>31.16495550992471</v>
      </c>
      <c r="F80" s="93" t="str">
        <f t="shared" si="4"/>
        <v>de 26 à 35 ans</v>
      </c>
      <c r="G80" s="13">
        <f t="shared" si="5"/>
        <v>44501</v>
      </c>
    </row>
    <row r="81" spans="1:7" x14ac:dyDescent="0.15">
      <c r="A81" s="9" t="s">
        <v>54</v>
      </c>
      <c r="B81" s="9" t="s">
        <v>8</v>
      </c>
      <c r="C81" s="56">
        <v>22819</v>
      </c>
      <c r="D81" s="61">
        <v>30864</v>
      </c>
      <c r="E81" s="90">
        <f t="shared" si="3"/>
        <v>37.500342231348391</v>
      </c>
      <c r="F81" s="93" t="str">
        <f t="shared" si="4"/>
        <v>Supérieur à 36</v>
      </c>
      <c r="G81" s="13">
        <f t="shared" si="5"/>
        <v>44378</v>
      </c>
    </row>
    <row r="82" spans="1:7" x14ac:dyDescent="0.15">
      <c r="A82" s="9" t="s">
        <v>70</v>
      </c>
      <c r="B82" s="9" t="s">
        <v>9</v>
      </c>
      <c r="C82" s="56">
        <v>29896</v>
      </c>
      <c r="D82" s="61">
        <v>38108</v>
      </c>
      <c r="E82" s="90">
        <f t="shared" si="3"/>
        <v>17.66735112936345</v>
      </c>
      <c r="F82" s="93" t="str">
        <f t="shared" si="4"/>
        <v>de 16 à 25 ans</v>
      </c>
      <c r="G82" s="13">
        <f t="shared" si="5"/>
        <v>44317</v>
      </c>
    </row>
    <row r="83" spans="1:7" x14ac:dyDescent="0.15">
      <c r="A83" s="9" t="s">
        <v>35</v>
      </c>
      <c r="B83" s="9" t="s">
        <v>8</v>
      </c>
      <c r="C83" s="56">
        <v>29779</v>
      </c>
      <c r="D83" s="61">
        <v>43647</v>
      </c>
      <c r="E83" s="90">
        <f t="shared" si="3"/>
        <v>2.5023956194387407</v>
      </c>
      <c r="F83" s="93" t="str">
        <f t="shared" si="4"/>
        <v>inférieur à 5 ans</v>
      </c>
      <c r="G83" s="13">
        <f t="shared" si="5"/>
        <v>44378</v>
      </c>
    </row>
    <row r="84" spans="1:7" x14ac:dyDescent="0.15">
      <c r="A84" s="9" t="s">
        <v>64</v>
      </c>
      <c r="B84" s="9" t="s">
        <v>9</v>
      </c>
      <c r="C84" s="56">
        <v>31781</v>
      </c>
      <c r="D84" s="61">
        <v>38657</v>
      </c>
      <c r="E84" s="90">
        <f t="shared" si="3"/>
        <v>16.164271047227928</v>
      </c>
      <c r="F84" s="93" t="str">
        <f t="shared" si="4"/>
        <v>de 16 à 25 ans</v>
      </c>
      <c r="G84" s="13">
        <f t="shared" si="5"/>
        <v>44501</v>
      </c>
    </row>
    <row r="85" spans="1:7" x14ac:dyDescent="0.15">
      <c r="A85" s="133" t="s">
        <v>71</v>
      </c>
      <c r="B85" s="133" t="s">
        <v>9</v>
      </c>
      <c r="C85" s="134">
        <v>25438</v>
      </c>
      <c r="D85" s="135">
        <v>32721</v>
      </c>
      <c r="E85" s="91">
        <f t="shared" si="3"/>
        <v>32.416153319644081</v>
      </c>
      <c r="F85" s="136" t="str">
        <f t="shared" si="4"/>
        <v>de 26 à 35 ans</v>
      </c>
      <c r="G85" s="137">
        <f t="shared" si="5"/>
        <v>44409</v>
      </c>
    </row>
    <row r="89" spans="1:7" x14ac:dyDescent="0.15">
      <c r="A89" s="114" t="s">
        <v>151</v>
      </c>
      <c r="B89" s="115" t="s">
        <v>163</v>
      </c>
      <c r="C89" s="116"/>
      <c r="D89" s="1"/>
    </row>
    <row r="90" spans="1:7" x14ac:dyDescent="0.15">
      <c r="A90" s="117">
        <v>1</v>
      </c>
      <c r="B90" s="111">
        <v>5</v>
      </c>
      <c r="C90" s="118" t="s">
        <v>164</v>
      </c>
      <c r="D90" s="89"/>
    </row>
    <row r="91" spans="1:7" x14ac:dyDescent="0.15">
      <c r="A91" s="117">
        <v>2</v>
      </c>
      <c r="B91" s="111">
        <v>15</v>
      </c>
      <c r="C91" s="118" t="s">
        <v>165</v>
      </c>
      <c r="D91" s="89"/>
    </row>
    <row r="92" spans="1:7" x14ac:dyDescent="0.15">
      <c r="A92" s="117">
        <v>3</v>
      </c>
      <c r="B92" s="111">
        <v>25</v>
      </c>
      <c r="C92" s="118" t="s">
        <v>166</v>
      </c>
      <c r="D92" s="89"/>
    </row>
    <row r="93" spans="1:7" x14ac:dyDescent="0.15">
      <c r="A93" s="117">
        <v>4</v>
      </c>
      <c r="B93" s="111">
        <v>35</v>
      </c>
      <c r="C93" s="118" t="s">
        <v>167</v>
      </c>
      <c r="D93" s="89"/>
    </row>
    <row r="94" spans="1:7" x14ac:dyDescent="0.15">
      <c r="A94" s="119">
        <v>5</v>
      </c>
      <c r="B94" s="113">
        <v>36</v>
      </c>
      <c r="C94" s="120" t="s">
        <v>168</v>
      </c>
      <c r="D94" s="89"/>
    </row>
  </sheetData>
  <mergeCells count="2">
    <mergeCell ref="J43:M48"/>
    <mergeCell ref="B1:F1"/>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9C52-14F2-D047-9686-1AB4FF7BD427}">
  <dimension ref="A1:A14"/>
  <sheetViews>
    <sheetView workbookViewId="0">
      <selection activeCell="B28" sqref="B28"/>
    </sheetView>
  </sheetViews>
  <sheetFormatPr baseColWidth="10" defaultRowHeight="13" x14ac:dyDescent="0.15"/>
  <cols>
    <col min="1" max="1" width="19.5" bestFit="1" customWidth="1"/>
    <col min="2" max="2" width="22" bestFit="1" customWidth="1"/>
    <col min="3" max="3" width="8.1640625" bestFit="1" customWidth="1"/>
    <col min="4" max="4" width="6.6640625" bestFit="1" customWidth="1"/>
    <col min="5" max="5" width="6" bestFit="1" customWidth="1"/>
    <col min="6" max="6" width="8.1640625" bestFit="1" customWidth="1"/>
    <col min="7" max="7" width="7" bestFit="1" customWidth="1"/>
    <col min="8" max="8" width="11.5" bestFit="1" customWidth="1"/>
  </cols>
  <sheetData>
    <row r="1" spans="1:1" ht="14" x14ac:dyDescent="0.15">
      <c r="A1" s="71" t="s">
        <v>257</v>
      </c>
    </row>
    <row r="2" spans="1:1" x14ac:dyDescent="0.15">
      <c r="A2" s="72"/>
    </row>
    <row r="3" spans="1:1" x14ac:dyDescent="0.15">
      <c r="A3" s="2" t="s">
        <v>258</v>
      </c>
    </row>
    <row r="5" spans="1:1" x14ac:dyDescent="0.15">
      <c r="A5" t="s">
        <v>253</v>
      </c>
    </row>
    <row r="7" spans="1:1" x14ac:dyDescent="0.15">
      <c r="A7" t="s">
        <v>254</v>
      </c>
    </row>
    <row r="9" spans="1:1" x14ac:dyDescent="0.15">
      <c r="A9" t="s">
        <v>255</v>
      </c>
    </row>
    <row r="12" spans="1:1" x14ac:dyDescent="0.15">
      <c r="A12" s="72" t="s">
        <v>261</v>
      </c>
    </row>
    <row r="14" spans="1:1" x14ac:dyDescent="0.15">
      <c r="A14" s="7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Données</vt:lpstr>
      <vt:lpstr>Bilan Social</vt:lpstr>
      <vt:lpstr>Pyramide des âges</vt:lpstr>
      <vt:lpstr>Pyramide de l'ancienneté </vt:lpstr>
      <vt:lpstr>Sources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Microsoft Office User</cp:lastModifiedBy>
  <dcterms:created xsi:type="dcterms:W3CDTF">2006-09-28T07:58:50Z</dcterms:created>
  <dcterms:modified xsi:type="dcterms:W3CDTF">2022-09-13T19:50:56Z</dcterms:modified>
</cp:coreProperties>
</file>