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hidePivotFieldList="1" defaultThemeVersion="124226"/>
  <mc:AlternateContent xmlns:mc="http://schemas.openxmlformats.org/markup-compatibility/2006">
    <mc:Choice Requires="x15">
      <x15ac:absPath xmlns:x15ac="http://schemas.microsoft.com/office/spreadsheetml/2010/11/ac" url="C:\Users\ambre\Downloads\"/>
    </mc:Choice>
  </mc:AlternateContent>
  <xr:revisionPtr revIDLastSave="0" documentId="13_ncr:1_{FDDF9483-5E36-4228-A924-0C41228657D4}" xr6:coauthVersionLast="47" xr6:coauthVersionMax="47" xr10:uidLastSave="{00000000-0000-0000-0000-000000000000}"/>
  <bookViews>
    <workbookView xWindow="-120" yWindow="-120" windowWidth="20730" windowHeight="11760" xr2:uid="{00000000-000D-0000-FFFF-FFFF00000000}"/>
  </bookViews>
  <sheets>
    <sheet name="Donné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4" i="1" l="1"/>
  <c r="E93" i="1"/>
  <c r="E92" i="1"/>
  <c r="E91" i="1"/>
  <c r="E90" i="1"/>
  <c r="S52" i="1"/>
  <c r="S53" i="1"/>
  <c r="S54" i="1"/>
  <c r="S55" i="1"/>
  <c r="S56" i="1"/>
  <c r="S57" i="1"/>
  <c r="S58" i="1"/>
  <c r="S59" i="1"/>
  <c r="S60" i="1"/>
  <c r="S61" i="1"/>
  <c r="S62" i="1"/>
  <c r="S63" i="1"/>
  <c r="R52" i="1"/>
  <c r="R53" i="1"/>
  <c r="R54" i="1"/>
  <c r="R55" i="1"/>
  <c r="R56" i="1"/>
  <c r="R57" i="1"/>
  <c r="R58" i="1"/>
  <c r="R59" i="1"/>
  <c r="R60" i="1"/>
  <c r="R61" i="1"/>
  <c r="R62" i="1"/>
  <c r="R63" i="1"/>
  <c r="S51" i="1"/>
  <c r="R51" i="1"/>
  <c r="R32" i="1"/>
  <c r="S50" i="1"/>
  <c r="R50" i="1"/>
  <c r="S33" i="1"/>
  <c r="S34" i="1"/>
  <c r="S35" i="1"/>
  <c r="S36" i="1"/>
  <c r="S37" i="1"/>
  <c r="S38" i="1"/>
  <c r="S39" i="1"/>
  <c r="S40" i="1"/>
  <c r="S41" i="1"/>
  <c r="S42" i="1"/>
  <c r="S43" i="1"/>
  <c r="S44" i="1"/>
  <c r="S45" i="1"/>
  <c r="S46" i="1"/>
  <c r="S47" i="1"/>
  <c r="S48" i="1"/>
  <c r="S49" i="1"/>
  <c r="S32" i="1"/>
  <c r="E86" i="1"/>
  <c r="E85" i="1"/>
  <c r="E84" i="1"/>
  <c r="E83" i="1"/>
  <c r="E82" i="1"/>
  <c r="E72" i="1"/>
  <c r="E76" i="1"/>
  <c r="E75" i="1"/>
  <c r="E74" i="1"/>
  <c r="E73" i="1"/>
  <c r="R33" i="1"/>
  <c r="R34" i="1"/>
  <c r="R35" i="1"/>
  <c r="R36" i="1"/>
  <c r="R37" i="1"/>
  <c r="R38" i="1"/>
  <c r="R39" i="1"/>
  <c r="R40" i="1"/>
  <c r="R41" i="1"/>
  <c r="R42" i="1"/>
  <c r="R43" i="1"/>
  <c r="R44" i="1"/>
  <c r="R45" i="1"/>
  <c r="R46" i="1"/>
  <c r="R47" i="1"/>
  <c r="R48" i="1"/>
  <c r="R49" i="1"/>
  <c r="S5" i="1"/>
  <c r="S6" i="1"/>
  <c r="S7" i="1"/>
  <c r="S8" i="1"/>
  <c r="S9" i="1"/>
  <c r="S10" i="1"/>
  <c r="S11" i="1"/>
  <c r="S12" i="1"/>
  <c r="S13" i="1"/>
  <c r="S14" i="1"/>
  <c r="S15" i="1"/>
  <c r="S16" i="1"/>
  <c r="S17" i="1"/>
  <c r="S18" i="1"/>
  <c r="S19" i="1"/>
  <c r="S20" i="1"/>
  <c r="S21" i="1"/>
  <c r="S22" i="1"/>
  <c r="S23" i="1"/>
  <c r="S24" i="1"/>
  <c r="S25" i="1"/>
  <c r="S26" i="1"/>
  <c r="S27" i="1"/>
  <c r="S28" i="1"/>
  <c r="S29" i="1"/>
  <c r="S30" i="1"/>
  <c r="S31" i="1"/>
  <c r="S4" i="1"/>
  <c r="R31" i="1"/>
  <c r="R5" i="1"/>
  <c r="R6" i="1"/>
  <c r="R7" i="1"/>
  <c r="R8" i="1"/>
  <c r="R9" i="1"/>
  <c r="R10" i="1"/>
  <c r="R11" i="1"/>
  <c r="R12" i="1"/>
  <c r="R13" i="1"/>
  <c r="R14" i="1"/>
  <c r="R15" i="1"/>
  <c r="R16" i="1"/>
  <c r="R17" i="1"/>
  <c r="R18" i="1"/>
  <c r="R19" i="1"/>
  <c r="R20" i="1"/>
  <c r="R21" i="1"/>
  <c r="R22" i="1"/>
  <c r="R23" i="1"/>
  <c r="R24" i="1"/>
  <c r="R25" i="1"/>
  <c r="R26" i="1"/>
  <c r="R27" i="1"/>
  <c r="R28" i="1"/>
  <c r="R29" i="1"/>
  <c r="R30" i="1"/>
  <c r="R4" i="1"/>
  <c r="O31" i="1"/>
  <c r="N31" i="1"/>
  <c r="M31" i="1"/>
  <c r="O30" i="1"/>
  <c r="N30" i="1"/>
  <c r="M30" i="1"/>
  <c r="O50" i="1"/>
  <c r="N50" i="1"/>
  <c r="M50" i="1"/>
  <c r="O49" i="1"/>
  <c r="N49" i="1"/>
  <c r="M49" i="1"/>
  <c r="O48" i="1"/>
  <c r="N48" i="1"/>
  <c r="M48" i="1"/>
  <c r="O29" i="1"/>
  <c r="N29" i="1"/>
  <c r="M29" i="1"/>
  <c r="O67" i="1"/>
  <c r="N67" i="1"/>
  <c r="M67" i="1"/>
  <c r="O63" i="1"/>
  <c r="N63" i="1"/>
  <c r="M63" i="1"/>
  <c r="O28" i="1"/>
  <c r="N28" i="1"/>
  <c r="M28" i="1"/>
  <c r="O62" i="1"/>
  <c r="N62" i="1"/>
  <c r="M62" i="1"/>
  <c r="O27" i="1"/>
  <c r="N27" i="1"/>
  <c r="M27" i="1"/>
  <c r="O26" i="1"/>
  <c r="N26" i="1"/>
  <c r="M26" i="1"/>
  <c r="O47" i="1"/>
  <c r="N47" i="1"/>
  <c r="M47" i="1"/>
  <c r="O61" i="1"/>
  <c r="N61" i="1"/>
  <c r="M61" i="1"/>
  <c r="O25" i="1"/>
  <c r="N25" i="1"/>
  <c r="M25" i="1"/>
  <c r="O60" i="1"/>
  <c r="N60" i="1"/>
  <c r="M60" i="1"/>
  <c r="O46" i="1"/>
  <c r="N46" i="1"/>
  <c r="M46" i="1"/>
  <c r="O59" i="1"/>
  <c r="N59" i="1"/>
  <c r="M59" i="1"/>
  <c r="O58" i="1"/>
  <c r="N58" i="1"/>
  <c r="M58" i="1"/>
  <c r="O45" i="1"/>
  <c r="N45" i="1"/>
  <c r="M45" i="1"/>
  <c r="O24" i="1"/>
  <c r="N24" i="1"/>
  <c r="M24" i="1"/>
  <c r="O44" i="1"/>
  <c r="N44" i="1"/>
  <c r="M44" i="1"/>
  <c r="O23" i="1"/>
  <c r="N23" i="1"/>
  <c r="M23" i="1"/>
  <c r="O43" i="1"/>
  <c r="N43" i="1"/>
  <c r="M43" i="1"/>
  <c r="O22" i="1"/>
  <c r="N22" i="1"/>
  <c r="M22" i="1"/>
  <c r="O42" i="1"/>
  <c r="N42" i="1"/>
  <c r="M42" i="1"/>
  <c r="O57" i="1"/>
  <c r="N57" i="1"/>
  <c r="M57" i="1"/>
  <c r="O21" i="1"/>
  <c r="N21" i="1"/>
  <c r="M21" i="1"/>
  <c r="O20" i="1"/>
  <c r="N20" i="1"/>
  <c r="M20" i="1"/>
  <c r="O19" i="1"/>
  <c r="N19" i="1"/>
  <c r="M19" i="1"/>
  <c r="O66" i="1"/>
  <c r="N66" i="1"/>
  <c r="M66" i="1"/>
  <c r="O56" i="1"/>
  <c r="N56" i="1"/>
  <c r="M56" i="1"/>
  <c r="O18" i="1"/>
  <c r="N18" i="1"/>
  <c r="M18" i="1"/>
  <c r="O17" i="1"/>
  <c r="N17" i="1"/>
  <c r="M17" i="1"/>
  <c r="O16" i="1"/>
  <c r="N16" i="1"/>
  <c r="M16" i="1"/>
  <c r="O15" i="1"/>
  <c r="N15" i="1"/>
  <c r="M15" i="1"/>
  <c r="O14" i="1"/>
  <c r="N14" i="1"/>
  <c r="M14" i="1"/>
  <c r="O13" i="1"/>
  <c r="N13" i="1"/>
  <c r="M13" i="1"/>
  <c r="O55" i="1"/>
  <c r="N55" i="1"/>
  <c r="M55" i="1"/>
  <c r="O65" i="1"/>
  <c r="N65" i="1"/>
  <c r="M65" i="1"/>
  <c r="O54" i="1"/>
  <c r="N54" i="1"/>
  <c r="M54" i="1"/>
  <c r="O53" i="1"/>
  <c r="N53" i="1"/>
  <c r="M53" i="1"/>
  <c r="O41" i="1"/>
  <c r="N41" i="1"/>
  <c r="M41" i="1"/>
  <c r="O40" i="1"/>
  <c r="N40" i="1"/>
  <c r="M40" i="1"/>
  <c r="O39" i="1"/>
  <c r="N39" i="1"/>
  <c r="M39" i="1"/>
  <c r="O12" i="1"/>
  <c r="N12" i="1"/>
  <c r="M12" i="1"/>
  <c r="O11" i="1"/>
  <c r="N11" i="1"/>
  <c r="M11" i="1"/>
  <c r="O10" i="1"/>
  <c r="N10" i="1"/>
  <c r="M10" i="1"/>
  <c r="O9" i="1"/>
  <c r="N9" i="1"/>
  <c r="M9" i="1"/>
  <c r="O8" i="1"/>
  <c r="N8" i="1"/>
  <c r="M8" i="1"/>
  <c r="O7" i="1"/>
  <c r="N7" i="1"/>
  <c r="M7" i="1"/>
  <c r="O64" i="1"/>
  <c r="N64" i="1"/>
  <c r="M64" i="1"/>
  <c r="O52" i="1"/>
  <c r="N52" i="1"/>
  <c r="M52" i="1"/>
  <c r="O38" i="1"/>
  <c r="N38" i="1"/>
  <c r="M38" i="1"/>
  <c r="O37" i="1"/>
  <c r="N37" i="1"/>
  <c r="M37" i="1"/>
  <c r="O6" i="1"/>
  <c r="N6" i="1"/>
  <c r="M6" i="1"/>
  <c r="O5" i="1"/>
  <c r="N5" i="1"/>
  <c r="M5" i="1"/>
  <c r="O36" i="1"/>
  <c r="N36" i="1"/>
  <c r="M36" i="1"/>
  <c r="O35" i="1"/>
  <c r="N35" i="1"/>
  <c r="M35" i="1"/>
  <c r="O51" i="1"/>
  <c r="T51" i="1" s="1"/>
  <c r="N51" i="1"/>
  <c r="Q51" i="1" s="1"/>
  <c r="M51" i="1"/>
  <c r="P51" i="1" s="1"/>
  <c r="U51" i="1" s="1"/>
  <c r="O34" i="1"/>
  <c r="N34" i="1"/>
  <c r="M34" i="1"/>
  <c r="O33" i="1"/>
  <c r="N33" i="1"/>
  <c r="M33" i="1"/>
  <c r="O32" i="1"/>
  <c r="T32" i="1" s="1"/>
  <c r="N32" i="1"/>
  <c r="Q32" i="1" s="1"/>
  <c r="M32" i="1"/>
  <c r="P32" i="1" s="1"/>
  <c r="U32" i="1" s="1"/>
  <c r="O4" i="1"/>
  <c r="T4" i="1" s="1"/>
  <c r="N4" i="1"/>
  <c r="Q4" i="1" s="1"/>
  <c r="M4" i="1"/>
  <c r="P4" i="1" s="1"/>
  <c r="U4" i="1" s="1"/>
  <c r="T52" i="1" l="1"/>
  <c r="T53" i="1"/>
  <c r="T54" i="1"/>
  <c r="T55" i="1"/>
  <c r="T56" i="1"/>
  <c r="T57" i="1"/>
  <c r="T58" i="1"/>
  <c r="T59" i="1"/>
  <c r="T60" i="1"/>
  <c r="T61" i="1"/>
  <c r="T62" i="1"/>
  <c r="T63" i="1"/>
  <c r="T33" i="1"/>
  <c r="T34" i="1"/>
  <c r="T35" i="1"/>
  <c r="T36" i="1"/>
  <c r="T37" i="1"/>
  <c r="T38" i="1"/>
  <c r="P52" i="1"/>
  <c r="Q52" i="1"/>
  <c r="T39" i="1"/>
  <c r="T40" i="1"/>
  <c r="T41" i="1"/>
  <c r="P53" i="1"/>
  <c r="Q53" i="1"/>
  <c r="P54" i="1"/>
  <c r="Q54" i="1"/>
  <c r="P55" i="1"/>
  <c r="Q55" i="1"/>
  <c r="P56" i="1"/>
  <c r="Q56" i="1"/>
  <c r="P57" i="1"/>
  <c r="Q57" i="1"/>
  <c r="T42" i="1"/>
  <c r="T43" i="1"/>
  <c r="T44" i="1"/>
  <c r="T45" i="1"/>
  <c r="P58" i="1"/>
  <c r="Q58" i="1"/>
  <c r="P59" i="1"/>
  <c r="Q59" i="1"/>
  <c r="T46" i="1"/>
  <c r="P60" i="1"/>
  <c r="Q60" i="1"/>
  <c r="P61" i="1"/>
  <c r="Q61" i="1"/>
  <c r="T47" i="1"/>
  <c r="P62" i="1"/>
  <c r="Q62" i="1"/>
  <c r="P63" i="1"/>
  <c r="Q63" i="1"/>
  <c r="T48" i="1"/>
  <c r="T49" i="1"/>
  <c r="Q50" i="1"/>
  <c r="T50" i="1"/>
  <c r="P33" i="1"/>
  <c r="Q33" i="1"/>
  <c r="P34" i="1"/>
  <c r="Q34" i="1"/>
  <c r="P35" i="1"/>
  <c r="Q35" i="1"/>
  <c r="P36" i="1"/>
  <c r="Q36" i="1"/>
  <c r="P5" i="1"/>
  <c r="Q5" i="1"/>
  <c r="T5" i="1"/>
  <c r="P6" i="1"/>
  <c r="Q6" i="1"/>
  <c r="T6" i="1"/>
  <c r="P37" i="1"/>
  <c r="Q37" i="1"/>
  <c r="P38" i="1"/>
  <c r="Q38" i="1"/>
  <c r="P7" i="1"/>
  <c r="Q7" i="1"/>
  <c r="T7" i="1"/>
  <c r="P8" i="1"/>
  <c r="Q8" i="1"/>
  <c r="T8" i="1"/>
  <c r="P9" i="1"/>
  <c r="Q9" i="1"/>
  <c r="T9" i="1"/>
  <c r="P10" i="1"/>
  <c r="Q10" i="1"/>
  <c r="T10" i="1"/>
  <c r="P11" i="1"/>
  <c r="Q11" i="1"/>
  <c r="T11" i="1"/>
  <c r="P12" i="1"/>
  <c r="Q12" i="1"/>
  <c r="T12" i="1"/>
  <c r="P39" i="1"/>
  <c r="Q39" i="1"/>
  <c r="P40" i="1"/>
  <c r="Q40" i="1"/>
  <c r="P41" i="1"/>
  <c r="Q41" i="1"/>
  <c r="P13" i="1"/>
  <c r="Q13" i="1"/>
  <c r="T13" i="1"/>
  <c r="P14" i="1"/>
  <c r="Q14" i="1"/>
  <c r="T14" i="1"/>
  <c r="P15" i="1"/>
  <c r="Q15" i="1"/>
  <c r="T15" i="1"/>
  <c r="P16" i="1"/>
  <c r="Q16" i="1"/>
  <c r="T16" i="1"/>
  <c r="P17" i="1"/>
  <c r="Q17" i="1"/>
  <c r="T17" i="1"/>
  <c r="P18" i="1"/>
  <c r="Q18" i="1"/>
  <c r="T18" i="1"/>
  <c r="P19" i="1"/>
  <c r="Q19" i="1"/>
  <c r="T19" i="1"/>
  <c r="P20" i="1"/>
  <c r="Q20" i="1"/>
  <c r="T20" i="1"/>
  <c r="P21" i="1"/>
  <c r="Q21" i="1"/>
  <c r="T21" i="1"/>
  <c r="P42" i="1"/>
  <c r="Q42" i="1"/>
  <c r="P22" i="1"/>
  <c r="Q22" i="1"/>
  <c r="T22" i="1"/>
  <c r="P43" i="1"/>
  <c r="Q43" i="1"/>
  <c r="P23" i="1"/>
  <c r="Q23" i="1"/>
  <c r="T23" i="1"/>
  <c r="P44" i="1"/>
  <c r="Q44" i="1"/>
  <c r="P24" i="1"/>
  <c r="Q24" i="1"/>
  <c r="T24" i="1"/>
  <c r="P45" i="1"/>
  <c r="Q45" i="1"/>
  <c r="P46" i="1"/>
  <c r="Q46" i="1"/>
  <c r="P25" i="1"/>
  <c r="Q25" i="1"/>
  <c r="T25" i="1"/>
  <c r="P47" i="1"/>
  <c r="Q47" i="1"/>
  <c r="P26" i="1"/>
  <c r="Q26" i="1"/>
  <c r="T26" i="1"/>
  <c r="P27" i="1"/>
  <c r="Q27" i="1"/>
  <c r="T27" i="1"/>
  <c r="P28" i="1"/>
  <c r="Q28" i="1"/>
  <c r="T28" i="1"/>
  <c r="P29" i="1"/>
  <c r="Q29" i="1"/>
  <c r="T29" i="1"/>
  <c r="P48" i="1"/>
  <c r="Q48" i="1"/>
  <c r="P49" i="1"/>
  <c r="Q49" i="1"/>
  <c r="P50" i="1"/>
  <c r="P30" i="1"/>
  <c r="Q30" i="1"/>
  <c r="T30" i="1"/>
  <c r="P31" i="1"/>
  <c r="Q31" i="1"/>
  <c r="T31" i="1"/>
  <c r="U63" i="1" l="1"/>
  <c r="U62" i="1"/>
  <c r="U61" i="1"/>
  <c r="U60" i="1"/>
  <c r="U59" i="1"/>
  <c r="U58" i="1"/>
  <c r="U57" i="1"/>
  <c r="U56" i="1"/>
  <c r="U55" i="1"/>
  <c r="U54" i="1"/>
  <c r="U53" i="1"/>
  <c r="U52" i="1"/>
  <c r="A52" i="1" s="1"/>
  <c r="U31" i="1"/>
  <c r="U30" i="1"/>
  <c r="U29" i="1"/>
  <c r="U28" i="1"/>
  <c r="U27" i="1"/>
  <c r="U26" i="1"/>
  <c r="U25" i="1"/>
  <c r="U24" i="1"/>
  <c r="U23" i="1"/>
  <c r="U22" i="1"/>
  <c r="U21" i="1"/>
  <c r="U20" i="1"/>
  <c r="U19" i="1"/>
  <c r="U18" i="1"/>
  <c r="U17" i="1"/>
  <c r="U16" i="1"/>
  <c r="U15" i="1"/>
  <c r="U14" i="1"/>
  <c r="U13" i="1"/>
  <c r="U12" i="1"/>
  <c r="U11" i="1"/>
  <c r="U10" i="1"/>
  <c r="U9" i="1"/>
  <c r="U8" i="1"/>
  <c r="U7" i="1"/>
  <c r="U6" i="1"/>
  <c r="U5" i="1"/>
  <c r="A4" i="1" s="1"/>
  <c r="U50" i="1"/>
  <c r="U49" i="1"/>
  <c r="U48" i="1"/>
  <c r="U47" i="1"/>
  <c r="U46" i="1"/>
  <c r="U45" i="1"/>
  <c r="U44" i="1"/>
  <c r="U43" i="1"/>
  <c r="U42" i="1"/>
  <c r="U41" i="1"/>
  <c r="U40" i="1"/>
  <c r="U39" i="1"/>
  <c r="U38" i="1"/>
  <c r="U37" i="1"/>
  <c r="U36" i="1"/>
  <c r="U35" i="1"/>
  <c r="U34" i="1"/>
  <c r="U33" i="1"/>
  <c r="A32" i="1" s="1"/>
  <c r="A33" i="1"/>
  <c r="A35" i="1"/>
  <c r="A34" i="1"/>
  <c r="A49" i="1"/>
  <c r="A48" i="1"/>
  <c r="A47" i="1"/>
  <c r="A46" i="1"/>
  <c r="A45" i="1"/>
  <c r="A44" i="1"/>
  <c r="A43" i="1"/>
  <c r="A42" i="1"/>
  <c r="A41" i="1"/>
  <c r="A40" i="1"/>
  <c r="A39" i="1"/>
  <c r="A38" i="1"/>
  <c r="A37" i="1"/>
  <c r="A36" i="1"/>
  <c r="A53" i="1" l="1"/>
  <c r="A54" i="1"/>
  <c r="A51" i="1"/>
  <c r="A55" i="1"/>
  <c r="A56" i="1"/>
  <c r="A57" i="1"/>
  <c r="A58" i="1"/>
  <c r="A59" i="1"/>
  <c r="A60" i="1"/>
  <c r="A61" i="1"/>
  <c r="A62" i="1"/>
  <c r="A63" i="1"/>
  <c r="A50" i="1"/>
  <c r="K87" i="1" s="1"/>
  <c r="O87" i="1"/>
  <c r="O88" i="1"/>
  <c r="O89" i="1"/>
  <c r="O90" i="1"/>
  <c r="O91" i="1"/>
  <c r="O92" i="1"/>
  <c r="O93" i="1"/>
  <c r="O94" i="1"/>
  <c r="O95" i="1"/>
  <c r="O96" i="1"/>
  <c r="N87" i="1"/>
  <c r="N88" i="1"/>
  <c r="N89" i="1"/>
  <c r="N90" i="1"/>
  <c r="N91" i="1"/>
  <c r="N92" i="1"/>
  <c r="N93" i="1"/>
  <c r="N94" i="1"/>
  <c r="N95" i="1"/>
  <c r="N96" i="1"/>
  <c r="A31" i="1"/>
  <c r="K88" i="1"/>
  <c r="K89" i="1"/>
  <c r="K90" i="1"/>
  <c r="K91" i="1"/>
  <c r="K92" i="1"/>
  <c r="K93" i="1"/>
  <c r="K94" i="1"/>
  <c r="K95" i="1"/>
  <c r="K96" i="1"/>
  <c r="A5" i="1"/>
  <c r="A6" i="1"/>
  <c r="A7" i="1"/>
  <c r="A8" i="1"/>
  <c r="A9" i="1"/>
  <c r="A10" i="1"/>
  <c r="A11" i="1"/>
  <c r="A12" i="1"/>
  <c r="A13" i="1"/>
  <c r="A14" i="1"/>
  <c r="A15" i="1"/>
  <c r="A16" i="1"/>
  <c r="A17" i="1"/>
  <c r="A18" i="1"/>
  <c r="A19" i="1"/>
  <c r="A20" i="1"/>
  <c r="A21" i="1"/>
  <c r="A22" i="1"/>
  <c r="A23" i="1"/>
  <c r="A24" i="1"/>
  <c r="A25" i="1"/>
  <c r="A26" i="1"/>
  <c r="A27" i="1"/>
  <c r="A28" i="1"/>
  <c r="A29" i="1"/>
  <c r="A30" i="1"/>
  <c r="O103" i="1" l="1"/>
  <c r="O104" i="1"/>
  <c r="O105" i="1"/>
  <c r="O106" i="1"/>
  <c r="O107" i="1"/>
  <c r="O108" i="1"/>
  <c r="O109" i="1"/>
  <c r="O110" i="1"/>
  <c r="O111" i="1"/>
  <c r="N103" i="1"/>
  <c r="N104" i="1"/>
  <c r="N105" i="1"/>
  <c r="N106" i="1"/>
  <c r="N107" i="1"/>
  <c r="N108" i="1"/>
  <c r="N109" i="1"/>
  <c r="N110" i="1"/>
  <c r="N111" i="1"/>
  <c r="O102" i="1"/>
  <c r="M103" i="1"/>
  <c r="M104" i="1"/>
  <c r="M105" i="1"/>
  <c r="M106" i="1"/>
  <c r="M107" i="1"/>
  <c r="M108" i="1"/>
  <c r="M109" i="1"/>
  <c r="M110" i="1"/>
  <c r="M111" i="1"/>
  <c r="M102" i="1"/>
  <c r="N102" i="1"/>
  <c r="L102" i="1"/>
  <c r="L103" i="1"/>
  <c r="L104" i="1"/>
  <c r="L105" i="1"/>
  <c r="L106" i="1"/>
  <c r="L107" i="1"/>
  <c r="L108" i="1"/>
  <c r="L109" i="1"/>
  <c r="L110" i="1"/>
  <c r="L111" i="1"/>
  <c r="L87" i="1"/>
  <c r="K103" i="1"/>
  <c r="K104" i="1"/>
  <c r="K105" i="1"/>
  <c r="K106" i="1"/>
  <c r="K107" i="1"/>
  <c r="K108" i="1"/>
  <c r="K109" i="1"/>
  <c r="K110" i="1"/>
  <c r="K111" i="1"/>
  <c r="K102" i="1"/>
  <c r="M87" i="1"/>
  <c r="M88" i="1"/>
  <c r="M89" i="1"/>
  <c r="M90" i="1"/>
  <c r="M91" i="1"/>
  <c r="M92" i="1"/>
  <c r="M93" i="1"/>
  <c r="M94" i="1"/>
  <c r="M95" i="1"/>
  <c r="M96" i="1"/>
  <c r="L88" i="1"/>
  <c r="L89" i="1"/>
  <c r="L90" i="1"/>
  <c r="L91" i="1"/>
  <c r="L92" i="1"/>
  <c r="L93" i="1"/>
  <c r="L94" i="1"/>
  <c r="L95" i="1"/>
  <c r="L96" i="1"/>
  <c r="K72" i="1"/>
  <c r="K79" i="1"/>
  <c r="K81" i="1"/>
  <c r="L81" i="1"/>
  <c r="M81" i="1"/>
  <c r="N81" i="1"/>
  <c r="O81" i="1"/>
  <c r="M72" i="1"/>
  <c r="N73" i="1"/>
  <c r="N74" i="1"/>
  <c r="N75" i="1"/>
  <c r="N76" i="1"/>
  <c r="N77" i="1"/>
  <c r="N78" i="1"/>
  <c r="N79" i="1"/>
  <c r="N80" i="1"/>
  <c r="N72" i="1"/>
  <c r="O73" i="1"/>
  <c r="O74" i="1"/>
  <c r="O75" i="1"/>
  <c r="O76" i="1"/>
  <c r="O77" i="1"/>
  <c r="O78" i="1"/>
  <c r="O79" i="1"/>
  <c r="O80" i="1"/>
  <c r="O72" i="1"/>
  <c r="M73" i="1"/>
  <c r="M74" i="1"/>
  <c r="M75" i="1"/>
  <c r="M76" i="1"/>
  <c r="M77" i="1"/>
  <c r="M78" i="1"/>
  <c r="M79" i="1"/>
  <c r="M80" i="1"/>
  <c r="L73" i="1"/>
  <c r="L74" i="1"/>
  <c r="L75" i="1"/>
  <c r="L76" i="1"/>
  <c r="L77" i="1"/>
  <c r="L78" i="1"/>
  <c r="L79" i="1"/>
  <c r="L80" i="1"/>
  <c r="L72" i="1"/>
  <c r="K73" i="1"/>
  <c r="K75" i="1"/>
  <c r="K76" i="1"/>
  <c r="K78" i="1"/>
  <c r="K80" i="1"/>
  <c r="K74" i="1"/>
</calcChain>
</file>

<file path=xl/sharedStrings.xml><?xml version="1.0" encoding="utf-8"?>
<sst xmlns="http://schemas.openxmlformats.org/spreadsheetml/2006/main" count="235" uniqueCount="146">
  <si>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</si>
  <si>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</si>
  <si>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</si>
  <si>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</si>
  <si>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</si>
  <si>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</si>
  <si>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</si>
  <si>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</si>
  <si>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</si>
  <si>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</si>
  <si>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</si>
  <si>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</si>
  <si>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</si>
  <si>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</si>
  <si>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</si>
  <si>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</si>
  <si>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</si>
  <si>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</si>
  <si>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</si>
  <si>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</si>
  <si>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</si>
  <si>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</si>
  <si>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</si>
  <si>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</si>
  <si>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</si>
  <si>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</si>
  <si>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</si>
  <si>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</si>
  <si>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</si>
  <si>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</si>
  <si>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</si>
  <si>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</si>
  <si>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</si>
  <si>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</si>
  <si>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</si>
  <si>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</si>
  <si>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</si>
  <si>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</si>
  <si>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</si>
  <si>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</si>
  <si>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</si>
  <si>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</si>
  <si>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</si>
  <si>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</si>
  <si>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</si>
  <si>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</si>
  <si>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</si>
  <si>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</si>
  <si>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</si>
  <si>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</si>
  <si>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</si>
  <si>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</si>
  <si>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</si>
  <si>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</si>
  <si>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</si>
  <si>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</si>
  <si>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</si>
  <si>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</si>
  <si>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</si>
  <si>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</si>
  <si>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</si>
  <si>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</si>
  <si>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</si>
  <si>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</si>
  <si>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</si>
  <si>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</si>
  <si>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</si>
  <si>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</si>
  <si>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</si>
  <si>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</si>
  <si>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</si>
  <si>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</si>
  <si>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</si>
  <si>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</si>
  <si>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</si>
  <si>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</si>
  <si>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</si>
  <si>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</si>
  <si>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</si>
  <si>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</si>
  <si>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</si>
  <si>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</si>
  <si>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</si>
  <si>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</si>
  <si>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</si>
  <si>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</si>
  <si>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</si>
  <si>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</si>
  <si>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</si>
  <si>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</si>
  <si>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</si>
  <si>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</si>
  <si>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</si>
  <si>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</si>
  <si>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</si>
  <si>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</si>
  <si>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</si>
  <si>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</si>
  <si>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</si>
  <si>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</si>
  <si>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</si>
  <si>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</si>
  <si>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</si>
  <si>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</si>
  <si>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</si>
  <si>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</si>
  <si>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</si>
  <si>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</si>
  <si>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</si>
  <si>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</si>
  <si>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</si>
  <si>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</si>
  <si>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</si>
  <si>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</si>
  <si>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</si>
  <si>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</si>
  <si>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</si>
  <si>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 xml:space="preserve">Profil de ceux à licencier </t>
  </si>
  <si>
    <t xml:space="preserve">Ouvrier </t>
  </si>
  <si>
    <t xml:space="preserve">Employé </t>
  </si>
  <si>
    <t>Age</t>
  </si>
  <si>
    <t>Ancienneter</t>
  </si>
  <si>
    <t>Nombre d'enfant à charges</t>
  </si>
  <si>
    <t>Salaire</t>
  </si>
  <si>
    <t>CADRE</t>
  </si>
  <si>
    <t xml:space="preserve">NOM </t>
  </si>
  <si>
    <t>SEXE</t>
  </si>
  <si>
    <t>TPS</t>
  </si>
  <si>
    <t xml:space="preserve">DP </t>
  </si>
  <si>
    <t>DIVERS</t>
  </si>
  <si>
    <t xml:space="preserve">rang d'un individu </t>
  </si>
  <si>
    <t>la somme de 28 x le coeff</t>
  </si>
  <si>
    <t>rg age</t>
  </si>
  <si>
    <t>rg anci</t>
  </si>
  <si>
    <t>rg abs</t>
  </si>
  <si>
    <t>rg nec</t>
  </si>
  <si>
    <t>rg sala</t>
  </si>
  <si>
    <t>moye</t>
  </si>
  <si>
    <t>sens tri</t>
  </si>
  <si>
    <t xml:space="preserve">coeff </t>
  </si>
  <si>
    <t>rg moy</t>
  </si>
  <si>
    <t>coeff</t>
  </si>
  <si>
    <t>Profil de ceux à licencier</t>
  </si>
  <si>
    <t>CADRE :</t>
  </si>
  <si>
    <t>EMPLOYE :</t>
  </si>
  <si>
    <t>OUVRIER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</si>
</sst>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7" formatCode="#,##0.0"/>
  </numFmts>
  <fonts count="9"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s>
  <fills count="7">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29">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5">
    <xf numFmtId="0" fontId="0" fillId="0" borderId="0" xfId="0"/>
    <xf numFmtId="164" fontId="0" fillId="0" borderId="0" xfId="0" applyNumberFormat="1"/>
    <xf numFmtId="0" fontId="3" fillId="0" borderId="0" xfId="0" applyFont="1"/>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0" fillId="0" borderId="0" xfId="0" applyAlignment="1">
      <alignment wrapText="1"/>
    </xf>
    <xf numFmtId="1" fontId="0" fillId="0" borderId="0" xfId="0" applyNumberFormat="1"/>
    <xf numFmtId="0" fontId="0" fillId="0" borderId="28" xfId="0" applyBorder="1"/>
    <xf numFmtId="0" fontId="0" fillId="0" borderId="28" xfId="0" applyBorder="1" applyAlignment="1">
      <alignment horizontal="center"/>
    </xf>
    <xf numFmtId="164" fontId="0" fillId="0" borderId="28" xfId="0" applyNumberFormat="1" applyBorder="1"/>
    <xf numFmtId="0" fontId="0" fillId="0" borderId="28" xfId="0" applyBorder="1" applyAlignment="1">
      <alignment horizontal="center" vertical="center"/>
    </xf>
    <xf numFmtId="9" fontId="0" fillId="0" borderId="28" xfId="0" applyNumberFormat="1" applyBorder="1"/>
    <xf numFmtId="164" fontId="0" fillId="0" borderId="28" xfId="0" applyNumberFormat="1" applyBorder="1" applyAlignment="1">
      <alignment horizontal="center"/>
    </xf>
    <xf numFmtId="10" fontId="0" fillId="0" borderId="28" xfId="0" applyNumberFormat="1" applyBorder="1"/>
    <xf numFmtId="0" fontId="0" fillId="0" borderId="28" xfId="0" applyBorder="1" applyAlignment="1">
      <alignment wrapText="1"/>
    </xf>
    <xf numFmtId="0" fontId="0" fillId="0" borderId="28" xfId="0" applyBorder="1" applyAlignment="1">
      <alignment vertical="center" wrapText="1"/>
    </xf>
    <xf numFmtId="10" fontId="0" fillId="0" borderId="28" xfId="0" applyNumberFormat="1" applyBorder="1" applyAlignment="1">
      <alignment vertical="center"/>
    </xf>
    <xf numFmtId="0" fontId="0" fillId="0" borderId="28" xfId="0" applyBorder="1" applyAlignment="1">
      <alignment vertical="center"/>
    </xf>
    <xf numFmtId="0" fontId="3" fillId="0" borderId="0" xfId="0" applyFont="1" applyAlignment="1">
      <alignment horizontal="center"/>
    </xf>
    <xf numFmtId="0" fontId="3" fillId="4" borderId="2" xfId="0" applyFont="1" applyFill="1" applyBorder="1" applyAlignment="1">
      <alignment horizont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3" fillId="5" borderId="0" xfId="0" applyFont="1" applyFill="1"/>
    <xf numFmtId="0" fontId="3" fillId="5" borderId="15" xfId="0" applyFont="1" applyFill="1" applyBorder="1"/>
    <xf numFmtId="0" fontId="3" fillId="5" borderId="14" xfId="0" applyFont="1" applyFill="1" applyBorder="1" applyAlignment="1">
      <alignment horizontal="center"/>
    </xf>
    <xf numFmtId="164" fontId="3" fillId="5" borderId="14" xfId="0" applyNumberFormat="1" applyFont="1" applyFill="1" applyBorder="1"/>
    <xf numFmtId="164" fontId="3" fillId="5" borderId="14" xfId="0" applyNumberFormat="1" applyFont="1" applyFill="1" applyBorder="1" applyAlignment="1">
      <alignment horizontal="center"/>
    </xf>
    <xf numFmtId="0" fontId="3" fillId="5" borderId="14" xfId="0" applyFont="1" applyFill="1" applyBorder="1"/>
    <xf numFmtId="0" fontId="3" fillId="5" borderId="14" xfId="0" applyFont="1" applyFill="1" applyBorder="1" applyAlignment="1">
      <alignment horizontal="center" wrapText="1"/>
    </xf>
    <xf numFmtId="0" fontId="3" fillId="5" borderId="16" xfId="0" applyFont="1" applyFill="1" applyBorder="1"/>
    <xf numFmtId="0" fontId="0" fillId="5" borderId="0" xfId="0" applyFill="1"/>
    <xf numFmtId="0" fontId="0" fillId="5" borderId="15" xfId="0" applyFill="1" applyBorder="1" applyAlignment="1">
      <alignment horizontal="center"/>
    </xf>
    <xf numFmtId="0" fontId="0" fillId="5" borderId="14" xfId="0" applyFill="1" applyBorder="1" applyAlignment="1">
      <alignment horizontal="center"/>
    </xf>
    <xf numFmtId="164" fontId="0" fillId="5" borderId="20" xfId="0" applyNumberFormat="1" applyFill="1" applyBorder="1"/>
    <xf numFmtId="164" fontId="0" fillId="5" borderId="17" xfId="0" applyNumberFormat="1" applyFill="1" applyBorder="1"/>
    <xf numFmtId="0" fontId="0" fillId="5" borderId="21" xfId="0" applyFill="1" applyBorder="1" applyAlignment="1">
      <alignment horizontal="center"/>
    </xf>
    <xf numFmtId="3" fontId="0" fillId="5" borderId="14" xfId="0" applyNumberFormat="1" applyFill="1" applyBorder="1"/>
    <xf numFmtId="3" fontId="0" fillId="5" borderId="14" xfId="0" applyNumberFormat="1" applyFill="1" applyBorder="1" applyAlignment="1">
      <alignment horizontal="center"/>
    </xf>
    <xf numFmtId="9" fontId="0" fillId="5" borderId="14" xfId="0" applyNumberFormat="1"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left" wrapText="1"/>
    </xf>
    <xf numFmtId="2" fontId="0" fillId="5" borderId="18" xfId="0" applyNumberFormat="1" applyFill="1" applyBorder="1"/>
    <xf numFmtId="2" fontId="0" fillId="5" borderId="17" xfId="0" applyNumberFormat="1" applyFill="1" applyBorder="1"/>
    <xf numFmtId="3" fontId="0" fillId="5" borderId="19" xfId="0" applyNumberFormat="1" applyFill="1" applyBorder="1"/>
    <xf numFmtId="3" fontId="0" fillId="5" borderId="0" xfId="0" applyNumberFormat="1" applyFill="1"/>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0" xfId="0" applyFill="1" applyBorder="1" applyAlignment="1">
      <alignment horizontal="center"/>
    </xf>
    <xf numFmtId="0" fontId="0" fillId="5" borderId="0" xfId="0" applyFill="1" applyAlignment="1">
      <alignment horizontal="left" wrapText="1"/>
    </xf>
    <xf numFmtId="2" fontId="0" fillId="5" borderId="4" xfId="0" applyNumberFormat="1" applyFill="1" applyBorder="1"/>
    <xf numFmtId="2" fontId="0" fillId="5" borderId="0" xfId="0" applyNumberFormat="1" applyFill="1"/>
    <xf numFmtId="3" fontId="0" fillId="5" borderId="5" xfId="0" applyNumberFormat="1" applyFill="1" applyBorder="1"/>
    <xf numFmtId="0" fontId="1" fillId="5" borderId="0" xfId="0" applyFont="1" applyFill="1" applyAlignment="1">
      <alignment horizontal="left" wrapText="1"/>
    </xf>
    <xf numFmtId="0" fontId="0" fillId="6" borderId="0" xfId="0" applyFill="1"/>
    <xf numFmtId="0" fontId="0" fillId="6" borderId="9" xfId="0" applyFill="1" applyBorder="1" applyAlignment="1">
      <alignment horizontal="center"/>
    </xf>
    <xf numFmtId="0" fontId="0" fillId="6" borderId="1" xfId="0" applyFill="1" applyBorder="1" applyAlignment="1">
      <alignment horizontal="center"/>
    </xf>
    <xf numFmtId="164" fontId="0" fillId="6" borderId="22" xfId="0" applyNumberFormat="1" applyFill="1" applyBorder="1"/>
    <xf numFmtId="164" fontId="0" fillId="6" borderId="0" xfId="0" applyNumberFormat="1" applyFill="1"/>
    <xf numFmtId="0" fontId="0" fillId="6" borderId="23" xfId="0" applyFill="1" applyBorder="1" applyAlignment="1">
      <alignment horizontal="center"/>
    </xf>
    <xf numFmtId="3" fontId="0" fillId="6" borderId="1" xfId="0" applyNumberFormat="1" applyFill="1" applyBorder="1"/>
    <xf numFmtId="3" fontId="0" fillId="6" borderId="1" xfId="0" applyNumberFormat="1" applyFill="1" applyBorder="1" applyAlignment="1">
      <alignment horizontal="center"/>
    </xf>
    <xf numFmtId="9" fontId="0" fillId="6" borderId="1" xfId="0" applyNumberFormat="1" applyFill="1" applyBorder="1" applyAlignment="1">
      <alignment horizontal="center"/>
    </xf>
    <xf numFmtId="0" fontId="0" fillId="6" borderId="10" xfId="0" applyFill="1" applyBorder="1" applyAlignment="1">
      <alignment horizontal="center"/>
    </xf>
    <xf numFmtId="0" fontId="0" fillId="6" borderId="0" xfId="0" applyFill="1" applyAlignment="1">
      <alignment horizontal="left" wrapText="1"/>
    </xf>
    <xf numFmtId="2" fontId="0" fillId="6" borderId="4" xfId="0" applyNumberFormat="1" applyFill="1" applyBorder="1"/>
    <xf numFmtId="2" fontId="0" fillId="6" borderId="0" xfId="0" applyNumberFormat="1" applyFill="1"/>
    <xf numFmtId="3" fontId="0" fillId="6" borderId="5" xfId="0" applyNumberFormat="1" applyFill="1" applyBorder="1"/>
    <xf numFmtId="3" fontId="0" fillId="6" borderId="0" xfId="0" applyNumberFormat="1" applyFill="1"/>
    <xf numFmtId="0" fontId="1" fillId="6" borderId="0" xfId="0" applyFont="1" applyFill="1" applyAlignment="1">
      <alignment horizontal="left" wrapText="1"/>
    </xf>
    <xf numFmtId="164" fontId="0" fillId="3" borderId="0" xfId="0" applyNumberFormat="1" applyFill="1"/>
    <xf numFmtId="0" fontId="0" fillId="3" borderId="9" xfId="0" applyFill="1" applyBorder="1" applyAlignment="1">
      <alignment horizontal="center"/>
    </xf>
    <xf numFmtId="0" fontId="0" fillId="3" borderId="1" xfId="0" applyFill="1" applyBorder="1" applyAlignment="1">
      <alignment horizontal="center"/>
    </xf>
    <xf numFmtId="164" fontId="0" fillId="3" borderId="22" xfId="0" applyNumberFormat="1" applyFill="1" applyBorder="1"/>
    <xf numFmtId="0" fontId="0" fillId="3" borderId="23" xfId="0" applyFill="1" applyBorder="1" applyAlignment="1">
      <alignment horizontal="center"/>
    </xf>
    <xf numFmtId="3" fontId="0" fillId="3" borderId="1" xfId="0" applyNumberFormat="1" applyFill="1" applyBorder="1"/>
    <xf numFmtId="3" fontId="0" fillId="3" borderId="1" xfId="0" applyNumberFormat="1" applyFill="1" applyBorder="1" applyAlignment="1">
      <alignment horizontal="center"/>
    </xf>
    <xf numFmtId="9" fontId="0" fillId="3" borderId="1" xfId="0" applyNumberFormat="1" applyFill="1" applyBorder="1" applyAlignment="1">
      <alignment horizontal="center"/>
    </xf>
    <xf numFmtId="0" fontId="0" fillId="3" borderId="10" xfId="0" applyFill="1" applyBorder="1" applyAlignment="1">
      <alignment horizontal="center"/>
    </xf>
    <xf numFmtId="0" fontId="1" fillId="3" borderId="0" xfId="0" applyFont="1" applyFill="1" applyAlignment="1">
      <alignment horizontal="left" wrapText="1"/>
    </xf>
    <xf numFmtId="2" fontId="0" fillId="3" borderId="4" xfId="0" applyNumberFormat="1" applyFill="1" applyBorder="1"/>
    <xf numFmtId="2" fontId="0" fillId="3" borderId="0" xfId="0" applyNumberFormat="1" applyFill="1"/>
    <xf numFmtId="3" fontId="0" fillId="3" borderId="5" xfId="0" applyNumberFormat="1" applyFill="1" applyBorder="1"/>
    <xf numFmtId="3" fontId="0" fillId="3" borderId="0" xfId="0" applyNumberFormat="1" applyFill="1"/>
    <xf numFmtId="0" fontId="0" fillId="3" borderId="0" xfId="0" applyFill="1" applyAlignment="1">
      <alignment horizontal="left" wrapText="1"/>
    </xf>
    <xf numFmtId="164" fontId="0" fillId="4" borderId="0" xfId="0" applyNumberFormat="1" applyFill="1"/>
    <xf numFmtId="0" fontId="0" fillId="4" borderId="9" xfId="0" applyFill="1" applyBorder="1" applyAlignment="1">
      <alignment horizontal="center"/>
    </xf>
    <xf numFmtId="0" fontId="0" fillId="4" borderId="1" xfId="0" applyFill="1" applyBorder="1" applyAlignment="1">
      <alignment horizontal="center"/>
    </xf>
    <xf numFmtId="164" fontId="0" fillId="4" borderId="22" xfId="0" applyNumberFormat="1" applyFill="1" applyBorder="1"/>
    <xf numFmtId="0" fontId="0" fillId="4" borderId="23" xfId="0" applyFill="1" applyBorder="1" applyAlignment="1">
      <alignment horizontal="center"/>
    </xf>
    <xf numFmtId="3" fontId="0" fillId="4" borderId="1" xfId="0" applyNumberFormat="1" applyFill="1" applyBorder="1"/>
    <xf numFmtId="3" fontId="0" fillId="4" borderId="1" xfId="0" applyNumberFormat="1" applyFill="1" applyBorder="1" applyAlignment="1">
      <alignment horizontal="center"/>
    </xf>
    <xf numFmtId="9" fontId="0" fillId="4" borderId="1" xfId="0" applyNumberFormat="1" applyFill="1" applyBorder="1" applyAlignment="1">
      <alignment horizontal="center"/>
    </xf>
    <xf numFmtId="0" fontId="0" fillId="4" borderId="10" xfId="0" applyFill="1" applyBorder="1" applyAlignment="1">
      <alignment horizontal="center"/>
    </xf>
    <xf numFmtId="0" fontId="0" fillId="4" borderId="0" xfId="0" applyFill="1" applyAlignment="1">
      <alignment horizontal="left" wrapText="1"/>
    </xf>
    <xf numFmtId="2" fontId="0" fillId="4" borderId="4" xfId="0" applyNumberFormat="1" applyFill="1" applyBorder="1"/>
    <xf numFmtId="2" fontId="0" fillId="4" borderId="0" xfId="0" applyNumberFormat="1" applyFill="1"/>
    <xf numFmtId="3" fontId="0" fillId="4" borderId="5" xfId="0" applyNumberFormat="1" applyFill="1" applyBorder="1"/>
    <xf numFmtId="3" fontId="0" fillId="4" borderId="0" xfId="0" applyNumberFormat="1" applyFill="1"/>
    <xf numFmtId="0" fontId="0" fillId="4" borderId="11" xfId="0" applyFill="1" applyBorder="1" applyAlignment="1">
      <alignment horizontal="center"/>
    </xf>
    <xf numFmtId="0" fontId="0" fillId="4" borderId="12" xfId="0" applyFill="1" applyBorder="1" applyAlignment="1">
      <alignment horizontal="center"/>
    </xf>
    <xf numFmtId="164" fontId="0" fillId="4" borderId="24" xfId="0" applyNumberFormat="1" applyFill="1" applyBorder="1"/>
    <xf numFmtId="164" fontId="0" fillId="4" borderId="7" xfId="0" applyNumberFormat="1" applyFill="1" applyBorder="1"/>
    <xf numFmtId="0" fontId="0" fillId="4" borderId="25" xfId="0" applyFill="1" applyBorder="1" applyAlignment="1">
      <alignment horizontal="center"/>
    </xf>
    <xf numFmtId="3" fontId="0" fillId="4" borderId="12" xfId="0" applyNumberFormat="1" applyFill="1" applyBorder="1"/>
    <xf numFmtId="9" fontId="0" fillId="4" borderId="12" xfId="0" applyNumberFormat="1"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left" wrapText="1"/>
    </xf>
    <xf numFmtId="2" fontId="0" fillId="4" borderId="6" xfId="0" applyNumberFormat="1" applyFill="1" applyBorder="1"/>
    <xf numFmtId="2" fontId="0" fillId="4" borderId="7" xfId="0" applyNumberFormat="1" applyFill="1" applyBorder="1"/>
    <xf numFmtId="3" fontId="0" fillId="4" borderId="8" xfId="0" applyNumberFormat="1" applyFill="1" applyBorder="1"/>
    <xf numFmtId="0" fontId="0" fillId="3" borderId="0" xfId="0" applyNumberFormat="1" applyFill="1"/>
    <xf numFmtId="167" fontId="0" fillId="3"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1"/>
  <sheetViews>
    <sheetView tabSelected="1" topLeftCell="A52" zoomScale="70" workbookViewId="0">
      <pane ySplit="2715" topLeftCell="A73" activePane="bottomLeft"/>
      <selection activeCell="A51" sqref="A51:A54"/>
      <selection pane="bottomLeft" activeCell="E91" sqref="E91"/>
    </sheetView>
  </sheetViews>
  <sheetFormatPr baseColWidth="10" defaultRowHeight="12.75" x14ac:dyDescent="0.2"/>
  <cols>
    <col min="1" max="1" width="11.42578125" customWidth="1"/>
    <col min="2" max="2" width="24.85546875" customWidth="1"/>
    <col min="3" max="3" width="7.28515625" style="3" customWidth="1"/>
    <col min="4" max="4" width="9.42578125" style="1" customWidth="1"/>
    <col min="5" max="5" width="22.5703125" style="4" customWidth="1"/>
    <col min="6" max="6" width="7.5703125" style="3" customWidth="1"/>
    <col min="8" max="9" width="11.42578125" style="3"/>
    <col min="10" max="10" width="11.42578125" style="4"/>
    <col min="11" max="11" width="13.85546875" style="3" customWidth="1"/>
    <col min="12" max="12" width="18.85546875" style="12" customWidth="1"/>
    <col min="13" max="13" width="8.5703125" customWidth="1"/>
    <col min="15" max="15" width="12.140625" customWidth="1"/>
    <col min="16" max="21" width="7.85546875" customWidth="1"/>
    <col min="22" max="22" width="4.42578125" customWidth="1"/>
    <col min="23" max="23" width="15.140625" customWidth="1"/>
    <col min="24" max="24" width="16.5703125" customWidth="1"/>
  </cols>
  <sheetData>
    <row r="1" spans="1:39" ht="18.75" thickBot="1" x14ac:dyDescent="0.3">
      <c r="B1" s="8" t="s">
        <v>42</v>
      </c>
      <c r="C1" s="6"/>
      <c r="E1" s="1"/>
      <c r="G1" s="3"/>
      <c r="I1" s="7">
        <v>44848</v>
      </c>
      <c r="K1" s="5"/>
      <c r="N1" s="25"/>
      <c r="O1" s="25"/>
      <c r="P1" s="25"/>
      <c r="Q1" s="25"/>
      <c r="R1" s="25"/>
      <c r="S1" s="25"/>
      <c r="T1" s="25"/>
      <c r="U1" s="25"/>
      <c r="V1" s="25"/>
      <c r="W1" s="25"/>
    </row>
    <row r="2" spans="1:39" ht="13.5" thickBot="1" x14ac:dyDescent="0.25"/>
    <row r="3" spans="1:39" s="2" customFormat="1" ht="13.5" thickBot="1" x14ac:dyDescent="0.25">
      <c r="A3" s="29" t="s">
        <v>140</v>
      </c>
      <c r="B3" s="30" t="s">
        <v>0</v>
      </c>
      <c r="C3" s="31" t="s">
        <v>1</v>
      </c>
      <c r="D3" s="32" t="s">
        <v>2</v>
      </c>
      <c r="E3" s="33" t="s">
        <v>3</v>
      </c>
      <c r="F3" s="31" t="s">
        <v>4</v>
      </c>
      <c r="G3" s="34" t="s">
        <v>5</v>
      </c>
      <c r="H3" s="31" t="s">
        <v>41</v>
      </c>
      <c r="I3" s="31" t="s">
        <v>40</v>
      </c>
      <c r="J3" s="31" t="s">
        <v>76</v>
      </c>
      <c r="K3" s="31" t="s">
        <v>77</v>
      </c>
      <c r="L3" s="35" t="s">
        <v>78</v>
      </c>
      <c r="M3" s="31" t="s">
        <v>79</v>
      </c>
      <c r="N3" s="31" t="s">
        <v>80</v>
      </c>
      <c r="O3" s="36" t="s">
        <v>81</v>
      </c>
      <c r="P3" s="29" t="s">
        <v>132</v>
      </c>
      <c r="Q3" s="29" t="s">
        <v>133</v>
      </c>
      <c r="R3" s="29" t="s">
        <v>134</v>
      </c>
      <c r="S3" s="29" t="s">
        <v>135</v>
      </c>
      <c r="T3" s="29" t="s">
        <v>136</v>
      </c>
      <c r="U3" s="29" t="s">
        <v>137</v>
      </c>
      <c r="W3" s="26" t="s">
        <v>116</v>
      </c>
      <c r="X3" s="27"/>
      <c r="Y3" s="27"/>
      <c r="Z3" s="28"/>
      <c r="AA3"/>
      <c r="AB3"/>
      <c r="AC3"/>
      <c r="AD3"/>
      <c r="AE3"/>
      <c r="AF3"/>
      <c r="AG3"/>
      <c r="AH3"/>
      <c r="AI3"/>
      <c r="AJ3"/>
      <c r="AK3"/>
      <c r="AL3"/>
      <c r="AM3"/>
    </row>
    <row r="4" spans="1:39" x14ac:dyDescent="0.2">
      <c r="A4" s="37">
        <f ca="1">RANK(U4,$U$4:$U$31,$J$72)</f>
        <v>14</v>
      </c>
      <c r="B4" s="38" t="s">
        <v>8</v>
      </c>
      <c r="C4" s="39" t="s">
        <v>6</v>
      </c>
      <c r="D4" s="40">
        <v>29728</v>
      </c>
      <c r="E4" s="41">
        <v>38108</v>
      </c>
      <c r="F4" s="42">
        <v>1</v>
      </c>
      <c r="G4" s="43">
        <v>28175</v>
      </c>
      <c r="H4" s="44">
        <v>0</v>
      </c>
      <c r="I4" s="45">
        <v>1</v>
      </c>
      <c r="J4" s="39">
        <v>1</v>
      </c>
      <c r="K4" s="46"/>
      <c r="L4" s="47"/>
      <c r="M4" s="48">
        <f t="shared" ref="M4:M35" si="0">($I$1-D4)/365.25</f>
        <v>41.396303901437371</v>
      </c>
      <c r="N4" s="49">
        <f t="shared" ref="N4:N35" si="1">($I$1-E4)/365.25</f>
        <v>18.453114305270361</v>
      </c>
      <c r="O4" s="50">
        <f t="shared" ref="O4:O35" si="2">(G4*12/I4)/(IF(YEAR(E4)=$E$1,13-MONTH(E4),12))</f>
        <v>28175</v>
      </c>
      <c r="P4" s="37">
        <f>RANK(M4,$M$4:$M$31,$C$72)</f>
        <v>13</v>
      </c>
      <c r="Q4" s="51">
        <f>RANK(N4,$N$4:$N$31,$C$73)</f>
        <v>10</v>
      </c>
      <c r="R4" s="51">
        <f>RANK(H4,$H$4:$H$31,$C$74)</f>
        <v>17</v>
      </c>
      <c r="S4" s="51">
        <f>RANK(J4,$J$4:$J$31,$C$75)</f>
        <v>11</v>
      </c>
      <c r="T4" s="51">
        <f>RANK(O4,$O$4:$O$31,$C$76)</f>
        <v>14</v>
      </c>
      <c r="U4" s="51">
        <f ca="1">AVERAGE(P4*$D$72+Q4*$D$73+R4*$D$74+S4*$D$75+T4*$D$76)+RAND()/100</f>
        <v>32.803050990144961</v>
      </c>
    </row>
    <row r="5" spans="1:39" x14ac:dyDescent="0.2">
      <c r="A5" s="37">
        <f t="shared" ref="A5:A30" ca="1" si="3">RANK(U5,$U$4:$U$31,$J$72)</f>
        <v>11</v>
      </c>
      <c r="B5" s="52" t="s">
        <v>15</v>
      </c>
      <c r="C5" s="53" t="s">
        <v>7</v>
      </c>
      <c r="D5" s="54">
        <v>31383</v>
      </c>
      <c r="E5" s="55">
        <v>41579</v>
      </c>
      <c r="F5" s="56">
        <v>1</v>
      </c>
      <c r="G5" s="57">
        <v>26961</v>
      </c>
      <c r="H5" s="58">
        <v>45</v>
      </c>
      <c r="I5" s="59">
        <v>1</v>
      </c>
      <c r="J5" s="53">
        <v>4</v>
      </c>
      <c r="K5" s="60"/>
      <c r="L5" s="61"/>
      <c r="M5" s="62">
        <f t="shared" si="0"/>
        <v>36.865160848733744</v>
      </c>
      <c r="N5" s="63">
        <f t="shared" si="1"/>
        <v>8.9500342231348391</v>
      </c>
      <c r="O5" s="64">
        <f t="shared" si="2"/>
        <v>26961</v>
      </c>
      <c r="P5" s="37">
        <f t="shared" ref="P5:P30" si="4">RANK(M5,$M$4:$M$31,$C$72)</f>
        <v>16</v>
      </c>
      <c r="Q5" s="51">
        <f t="shared" ref="Q5:Q31" si="5">RANK(N5,$N$4:$N$31,$C$73)</f>
        <v>17</v>
      </c>
      <c r="R5" s="51">
        <f t="shared" ref="R5:R30" si="6">RANK(H5,$H$4:$H$31,$C$74)</f>
        <v>3</v>
      </c>
      <c r="S5" s="51">
        <f t="shared" ref="S5:S31" si="7">RANK(J5,$J$4:$J$31,$C$75)</f>
        <v>1</v>
      </c>
      <c r="T5" s="51">
        <f t="shared" ref="T5:T31" si="8">RANK(O5,$O$4:$O$31,$C$76)</f>
        <v>24</v>
      </c>
      <c r="U5" s="51">
        <f t="shared" ref="U5:U31" ca="1" si="9">AVERAGE(P5*$D$72+Q5*$D$73+R5*$D$74+S5*$D$75+T5*$D$76)+RAND()/100</f>
        <v>30.507847955139479</v>
      </c>
      <c r="W5" s="9" t="s">
        <v>96</v>
      </c>
      <c r="X5" s="2"/>
      <c r="Y5" s="2"/>
      <c r="Z5" s="2"/>
      <c r="AA5" s="2"/>
      <c r="AB5" s="2"/>
      <c r="AF5" s="2"/>
      <c r="AG5" s="2"/>
      <c r="AH5" s="2"/>
      <c r="AI5" s="2"/>
      <c r="AJ5" s="2"/>
      <c r="AK5" s="2"/>
      <c r="AL5" s="2"/>
      <c r="AM5" s="2"/>
    </row>
    <row r="6" spans="1:39" x14ac:dyDescent="0.2">
      <c r="A6" s="37">
        <f t="shared" ca="1" si="3"/>
        <v>20</v>
      </c>
      <c r="B6" s="52" t="s">
        <v>16</v>
      </c>
      <c r="C6" s="53" t="s">
        <v>7</v>
      </c>
      <c r="D6" s="54">
        <v>31726</v>
      </c>
      <c r="E6" s="55">
        <v>38657</v>
      </c>
      <c r="F6" s="56">
        <v>1</v>
      </c>
      <c r="G6" s="57">
        <v>26059</v>
      </c>
      <c r="H6" s="58">
        <v>0</v>
      </c>
      <c r="I6" s="59">
        <v>1</v>
      </c>
      <c r="J6" s="53">
        <v>2</v>
      </c>
      <c r="K6" s="60"/>
      <c r="L6" s="61"/>
      <c r="M6" s="62">
        <f t="shared" si="0"/>
        <v>35.926078028747433</v>
      </c>
      <c r="N6" s="63">
        <f t="shared" si="1"/>
        <v>16.950034223134839</v>
      </c>
      <c r="O6" s="64">
        <f t="shared" si="2"/>
        <v>26059</v>
      </c>
      <c r="P6" s="37">
        <f t="shared" si="4"/>
        <v>17</v>
      </c>
      <c r="Q6" s="51">
        <f t="shared" si="5"/>
        <v>11</v>
      </c>
      <c r="R6" s="51">
        <f t="shared" si="6"/>
        <v>17</v>
      </c>
      <c r="S6" s="51">
        <f t="shared" si="7"/>
        <v>5</v>
      </c>
      <c r="T6" s="51">
        <f t="shared" si="8"/>
        <v>26</v>
      </c>
      <c r="U6" s="51">
        <f t="shared" ca="1" si="9"/>
        <v>39.204664202501611</v>
      </c>
      <c r="W6" s="9" t="s">
        <v>97</v>
      </c>
      <c r="X6" s="2"/>
      <c r="Y6" s="2"/>
      <c r="Z6" s="2"/>
      <c r="AA6" s="2"/>
      <c r="AB6" s="2"/>
    </row>
    <row r="7" spans="1:39" x14ac:dyDescent="0.2">
      <c r="A7" s="37">
        <f t="shared" ca="1" si="3"/>
        <v>15</v>
      </c>
      <c r="B7" s="52" t="s">
        <v>21</v>
      </c>
      <c r="C7" s="53" t="s">
        <v>7</v>
      </c>
      <c r="D7" s="54">
        <v>24612</v>
      </c>
      <c r="E7" s="55">
        <v>34669</v>
      </c>
      <c r="F7" s="56">
        <v>1</v>
      </c>
      <c r="G7" s="57">
        <v>27374</v>
      </c>
      <c r="H7" s="58">
        <v>10</v>
      </c>
      <c r="I7" s="59">
        <v>1</v>
      </c>
      <c r="J7" s="53">
        <v>0</v>
      </c>
      <c r="K7" s="60"/>
      <c r="L7" s="61"/>
      <c r="M7" s="62">
        <f t="shared" si="0"/>
        <v>55.403148528405204</v>
      </c>
      <c r="N7" s="63">
        <f t="shared" si="1"/>
        <v>27.868583162217661</v>
      </c>
      <c r="O7" s="64">
        <f t="shared" si="2"/>
        <v>27374</v>
      </c>
      <c r="P7" s="37">
        <f t="shared" si="4"/>
        <v>4</v>
      </c>
      <c r="Q7" s="51">
        <f t="shared" si="5"/>
        <v>4</v>
      </c>
      <c r="R7" s="51">
        <f t="shared" si="6"/>
        <v>7</v>
      </c>
      <c r="S7" s="51">
        <f t="shared" si="7"/>
        <v>21</v>
      </c>
      <c r="T7" s="51">
        <f t="shared" si="8"/>
        <v>21</v>
      </c>
      <c r="U7" s="51">
        <f t="shared" ca="1" si="9"/>
        <v>33.603617181683212</v>
      </c>
      <c r="W7" s="10" t="s">
        <v>98</v>
      </c>
      <c r="X7" s="2"/>
      <c r="Y7" s="2"/>
      <c r="Z7" s="2"/>
      <c r="AA7" s="2"/>
      <c r="AB7" s="2"/>
    </row>
    <row r="8" spans="1:39" x14ac:dyDescent="0.2">
      <c r="A8" s="37">
        <f t="shared" ca="1" si="3"/>
        <v>21</v>
      </c>
      <c r="B8" s="52" t="s">
        <v>22</v>
      </c>
      <c r="C8" s="53" t="s">
        <v>7</v>
      </c>
      <c r="D8" s="54">
        <v>25536</v>
      </c>
      <c r="E8" s="55">
        <v>36039</v>
      </c>
      <c r="F8" s="56">
        <v>1</v>
      </c>
      <c r="G8" s="57">
        <v>27482</v>
      </c>
      <c r="H8" s="58">
        <v>0</v>
      </c>
      <c r="I8" s="59">
        <v>1</v>
      </c>
      <c r="J8" s="53">
        <v>0</v>
      </c>
      <c r="K8" s="60"/>
      <c r="L8" s="61"/>
      <c r="M8" s="62">
        <f t="shared" si="0"/>
        <v>52.873374401095141</v>
      </c>
      <c r="N8" s="63">
        <f t="shared" si="1"/>
        <v>24.11772758384668</v>
      </c>
      <c r="O8" s="64">
        <f t="shared" si="2"/>
        <v>27482</v>
      </c>
      <c r="P8" s="37">
        <f t="shared" si="4"/>
        <v>6</v>
      </c>
      <c r="Q8" s="51">
        <f t="shared" si="5"/>
        <v>7</v>
      </c>
      <c r="R8" s="51">
        <f t="shared" si="6"/>
        <v>17</v>
      </c>
      <c r="S8" s="51">
        <f t="shared" si="7"/>
        <v>21</v>
      </c>
      <c r="T8" s="51">
        <f t="shared" si="8"/>
        <v>20</v>
      </c>
      <c r="U8" s="51">
        <f t="shared" ca="1" si="9"/>
        <v>39.705935976687385</v>
      </c>
      <c r="W8" s="10" t="s">
        <v>99</v>
      </c>
      <c r="X8" s="2"/>
      <c r="Y8" s="2"/>
      <c r="Z8" s="2"/>
      <c r="AA8" s="2"/>
      <c r="AB8" s="2"/>
    </row>
    <row r="9" spans="1:39" x14ac:dyDescent="0.2">
      <c r="A9" s="37">
        <f t="shared" ca="1" si="3"/>
        <v>9</v>
      </c>
      <c r="B9" s="52" t="s">
        <v>23</v>
      </c>
      <c r="C9" s="53" t="s">
        <v>6</v>
      </c>
      <c r="D9" s="54">
        <v>26287</v>
      </c>
      <c r="E9" s="55">
        <v>35186</v>
      </c>
      <c r="F9" s="56">
        <v>1</v>
      </c>
      <c r="G9" s="57">
        <v>27579</v>
      </c>
      <c r="H9" s="58">
        <v>20</v>
      </c>
      <c r="I9" s="59">
        <v>1</v>
      </c>
      <c r="J9" s="53">
        <v>1</v>
      </c>
      <c r="K9" s="60"/>
      <c r="L9" s="61"/>
      <c r="M9" s="62">
        <f t="shared" si="0"/>
        <v>50.817248459958932</v>
      </c>
      <c r="N9" s="63">
        <f t="shared" si="1"/>
        <v>26.453114305270361</v>
      </c>
      <c r="O9" s="64">
        <f t="shared" si="2"/>
        <v>27579</v>
      </c>
      <c r="P9" s="37">
        <f t="shared" si="4"/>
        <v>7</v>
      </c>
      <c r="Q9" s="51">
        <f t="shared" si="5"/>
        <v>6</v>
      </c>
      <c r="R9" s="51">
        <f t="shared" si="6"/>
        <v>5</v>
      </c>
      <c r="S9" s="51">
        <f t="shared" si="7"/>
        <v>11</v>
      </c>
      <c r="T9" s="51">
        <f t="shared" si="8"/>
        <v>19</v>
      </c>
      <c r="U9" s="51">
        <f t="shared" ca="1" si="9"/>
        <v>26.908359599080317</v>
      </c>
      <c r="W9" s="10" t="s">
        <v>100</v>
      </c>
      <c r="X9" s="2"/>
      <c r="Y9" s="2"/>
      <c r="Z9" s="2"/>
      <c r="AA9" s="2"/>
      <c r="AB9" s="2"/>
    </row>
    <row r="10" spans="1:39" x14ac:dyDescent="0.2">
      <c r="A10" s="37">
        <f t="shared" ca="1" si="3"/>
        <v>3</v>
      </c>
      <c r="B10" s="52" t="s">
        <v>24</v>
      </c>
      <c r="C10" s="53" t="s">
        <v>6</v>
      </c>
      <c r="D10" s="54">
        <v>28459</v>
      </c>
      <c r="E10" s="55">
        <v>36892</v>
      </c>
      <c r="F10" s="56">
        <v>1</v>
      </c>
      <c r="G10" s="57">
        <v>24385</v>
      </c>
      <c r="H10" s="58">
        <v>90</v>
      </c>
      <c r="I10" s="59">
        <v>0.8</v>
      </c>
      <c r="J10" s="53">
        <v>1</v>
      </c>
      <c r="K10" s="60"/>
      <c r="L10" s="61"/>
      <c r="M10" s="62">
        <f t="shared" si="0"/>
        <v>44.870636550308006</v>
      </c>
      <c r="N10" s="63">
        <f t="shared" si="1"/>
        <v>21.782340862422998</v>
      </c>
      <c r="O10" s="64">
        <f t="shared" si="2"/>
        <v>30481.25</v>
      </c>
      <c r="P10" s="37">
        <f t="shared" si="4"/>
        <v>8</v>
      </c>
      <c r="Q10" s="51">
        <f t="shared" si="5"/>
        <v>8</v>
      </c>
      <c r="R10" s="51">
        <f t="shared" si="6"/>
        <v>2</v>
      </c>
      <c r="S10" s="51">
        <f t="shared" si="7"/>
        <v>11</v>
      </c>
      <c r="T10" s="51">
        <f t="shared" si="8"/>
        <v>4</v>
      </c>
      <c r="U10" s="51">
        <f t="shared" ca="1" si="9"/>
        <v>16.00812272163509</v>
      </c>
      <c r="W10" s="10" t="s">
        <v>101</v>
      </c>
      <c r="X10" s="2"/>
      <c r="Y10" s="2"/>
      <c r="Z10" s="2"/>
      <c r="AA10" s="2"/>
      <c r="AB10" s="2"/>
    </row>
    <row r="11" spans="1:39" ht="20.25" customHeight="1" x14ac:dyDescent="0.2">
      <c r="A11" s="37">
        <f t="shared" ca="1" si="3"/>
        <v>7</v>
      </c>
      <c r="B11" s="52" t="s">
        <v>25</v>
      </c>
      <c r="C11" s="53" t="s">
        <v>7</v>
      </c>
      <c r="D11" s="54">
        <v>28567</v>
      </c>
      <c r="E11" s="55">
        <v>41061</v>
      </c>
      <c r="F11" s="56">
        <v>1</v>
      </c>
      <c r="G11" s="57">
        <v>28418</v>
      </c>
      <c r="H11" s="58">
        <v>2</v>
      </c>
      <c r="I11" s="59">
        <v>1</v>
      </c>
      <c r="J11" s="53">
        <v>2</v>
      </c>
      <c r="K11" s="60"/>
      <c r="L11" s="65" t="s">
        <v>86</v>
      </c>
      <c r="M11" s="62">
        <f t="shared" si="0"/>
        <v>44.57494866529774</v>
      </c>
      <c r="N11" s="63">
        <f t="shared" si="1"/>
        <v>10.368240930869268</v>
      </c>
      <c r="O11" s="64">
        <f t="shared" si="2"/>
        <v>28418</v>
      </c>
      <c r="P11" s="37">
        <f t="shared" si="4"/>
        <v>9</v>
      </c>
      <c r="Q11" s="51">
        <f t="shared" si="5"/>
        <v>16</v>
      </c>
      <c r="R11" s="51">
        <f t="shared" si="6"/>
        <v>12</v>
      </c>
      <c r="S11" s="51">
        <f t="shared" si="7"/>
        <v>5</v>
      </c>
      <c r="T11" s="51">
        <f t="shared" si="8"/>
        <v>11</v>
      </c>
      <c r="U11" s="51">
        <f t="shared" ca="1" si="9"/>
        <v>25.806628867871559</v>
      </c>
      <c r="W11" s="10" t="s">
        <v>102</v>
      </c>
      <c r="X11" s="2"/>
      <c r="Y11" s="2"/>
      <c r="Z11" s="2"/>
      <c r="AA11" s="2"/>
      <c r="AB11" s="2"/>
    </row>
    <row r="12" spans="1:39" x14ac:dyDescent="0.2">
      <c r="A12" s="37">
        <f t="shared" ca="1" si="3"/>
        <v>4</v>
      </c>
      <c r="B12" s="52" t="s">
        <v>26</v>
      </c>
      <c r="C12" s="53" t="s">
        <v>7</v>
      </c>
      <c r="D12" s="54">
        <v>28687</v>
      </c>
      <c r="E12" s="55">
        <v>37561</v>
      </c>
      <c r="F12" s="56">
        <v>1</v>
      </c>
      <c r="G12" s="57">
        <v>28264</v>
      </c>
      <c r="H12" s="58">
        <v>16</v>
      </c>
      <c r="I12" s="59">
        <v>1</v>
      </c>
      <c r="J12" s="53">
        <v>3</v>
      </c>
      <c r="K12" s="60"/>
      <c r="L12" s="61"/>
      <c r="M12" s="62">
        <f t="shared" si="0"/>
        <v>44.246406570841891</v>
      </c>
      <c r="N12" s="63">
        <f t="shared" si="1"/>
        <v>19.950718685831621</v>
      </c>
      <c r="O12" s="64">
        <f t="shared" si="2"/>
        <v>28264</v>
      </c>
      <c r="P12" s="37">
        <f t="shared" si="4"/>
        <v>10</v>
      </c>
      <c r="Q12" s="51">
        <f t="shared" si="5"/>
        <v>9</v>
      </c>
      <c r="R12" s="51">
        <f t="shared" si="6"/>
        <v>6</v>
      </c>
      <c r="S12" s="51">
        <f t="shared" si="7"/>
        <v>2</v>
      </c>
      <c r="T12" s="51">
        <f t="shared" si="8"/>
        <v>13</v>
      </c>
      <c r="U12" s="51">
        <f t="shared" ca="1" si="9"/>
        <v>19.905660924955157</v>
      </c>
      <c r="W12" s="10" t="s">
        <v>103</v>
      </c>
      <c r="X12" s="2"/>
      <c r="Y12" s="2"/>
      <c r="Z12" s="2"/>
      <c r="AA12" s="2"/>
      <c r="AB12" s="2"/>
    </row>
    <row r="13" spans="1:39" ht="38.25" x14ac:dyDescent="0.2">
      <c r="A13" s="37">
        <f t="shared" ca="1" si="3"/>
        <v>19</v>
      </c>
      <c r="B13" s="52" t="s">
        <v>34</v>
      </c>
      <c r="C13" s="53" t="s">
        <v>6</v>
      </c>
      <c r="D13" s="54">
        <v>33158</v>
      </c>
      <c r="E13" s="55">
        <v>41000</v>
      </c>
      <c r="F13" s="56">
        <v>1</v>
      </c>
      <c r="G13" s="57">
        <v>27082</v>
      </c>
      <c r="H13" s="58">
        <v>5</v>
      </c>
      <c r="I13" s="59">
        <v>1</v>
      </c>
      <c r="J13" s="53">
        <v>1</v>
      </c>
      <c r="K13" s="60"/>
      <c r="L13" s="65" t="s">
        <v>88</v>
      </c>
      <c r="M13" s="62">
        <f t="shared" si="0"/>
        <v>32.005475701574262</v>
      </c>
      <c r="N13" s="63">
        <f t="shared" si="1"/>
        <v>10.535249828884325</v>
      </c>
      <c r="O13" s="64">
        <f t="shared" si="2"/>
        <v>27082</v>
      </c>
      <c r="P13" s="37">
        <f t="shared" si="4"/>
        <v>18</v>
      </c>
      <c r="Q13" s="51">
        <f t="shared" si="5"/>
        <v>14</v>
      </c>
      <c r="R13" s="51">
        <f t="shared" si="6"/>
        <v>9</v>
      </c>
      <c r="S13" s="51">
        <f t="shared" si="7"/>
        <v>11</v>
      </c>
      <c r="T13" s="51">
        <f t="shared" si="8"/>
        <v>22</v>
      </c>
      <c r="U13" s="51">
        <f t="shared" ca="1" si="9"/>
        <v>37.500077632535763</v>
      </c>
      <c r="W13" s="10" t="s">
        <v>104</v>
      </c>
      <c r="X13" s="2"/>
      <c r="Y13" s="2"/>
      <c r="Z13" s="2"/>
      <c r="AA13" s="2"/>
      <c r="AB13" s="2"/>
    </row>
    <row r="14" spans="1:39" x14ac:dyDescent="0.2">
      <c r="A14" s="37">
        <f t="shared" ca="1" si="3"/>
        <v>22</v>
      </c>
      <c r="B14" s="52" t="s">
        <v>35</v>
      </c>
      <c r="C14" s="53" t="s">
        <v>6</v>
      </c>
      <c r="D14" s="54">
        <v>33454</v>
      </c>
      <c r="E14" s="55">
        <v>43101</v>
      </c>
      <c r="F14" s="56">
        <v>1</v>
      </c>
      <c r="G14" s="57">
        <v>25951</v>
      </c>
      <c r="H14" s="58">
        <v>10</v>
      </c>
      <c r="I14" s="59">
        <v>1</v>
      </c>
      <c r="J14" s="53">
        <v>3</v>
      </c>
      <c r="K14" s="60" t="s">
        <v>89</v>
      </c>
      <c r="L14" s="61"/>
      <c r="M14" s="62">
        <f t="shared" si="0"/>
        <v>31.195071868583163</v>
      </c>
      <c r="N14" s="63">
        <f t="shared" si="1"/>
        <v>4.7830253251197812</v>
      </c>
      <c r="O14" s="64">
        <f t="shared" si="2"/>
        <v>25951</v>
      </c>
      <c r="P14" s="37">
        <f t="shared" si="4"/>
        <v>20</v>
      </c>
      <c r="Q14" s="51">
        <f t="shared" si="5"/>
        <v>24</v>
      </c>
      <c r="R14" s="51">
        <f t="shared" si="6"/>
        <v>7</v>
      </c>
      <c r="S14" s="51">
        <f t="shared" si="7"/>
        <v>2</v>
      </c>
      <c r="T14" s="51">
        <f t="shared" si="8"/>
        <v>28</v>
      </c>
      <c r="U14" s="51">
        <f t="shared" ca="1" si="9"/>
        <v>39.903104361737434</v>
      </c>
      <c r="W14" s="10" t="s">
        <v>105</v>
      </c>
      <c r="X14" s="2"/>
      <c r="Y14" s="2"/>
      <c r="Z14" s="2"/>
      <c r="AA14" s="2"/>
      <c r="AB14" s="2"/>
      <c r="AC14" s="1"/>
      <c r="AD14" s="1"/>
    </row>
    <row r="15" spans="1:39" x14ac:dyDescent="0.2">
      <c r="A15" s="37">
        <f t="shared" ca="1" si="3"/>
        <v>17</v>
      </c>
      <c r="B15" s="52" t="s">
        <v>36</v>
      </c>
      <c r="C15" s="53" t="s">
        <v>6</v>
      </c>
      <c r="D15" s="54">
        <v>33855</v>
      </c>
      <c r="E15" s="55">
        <v>42583</v>
      </c>
      <c r="F15" s="56">
        <v>1</v>
      </c>
      <c r="G15" s="57">
        <v>28732</v>
      </c>
      <c r="H15" s="58">
        <v>0</v>
      </c>
      <c r="I15" s="59">
        <v>1</v>
      </c>
      <c r="J15" s="53">
        <v>1</v>
      </c>
      <c r="K15" s="60"/>
      <c r="L15" s="61"/>
      <c r="M15" s="62">
        <f t="shared" si="0"/>
        <v>30.097193702943191</v>
      </c>
      <c r="N15" s="63">
        <f t="shared" si="1"/>
        <v>6.2012320328542092</v>
      </c>
      <c r="O15" s="64">
        <f t="shared" si="2"/>
        <v>28732</v>
      </c>
      <c r="P15" s="37">
        <f t="shared" si="4"/>
        <v>23</v>
      </c>
      <c r="Q15" s="51">
        <f t="shared" si="5"/>
        <v>21</v>
      </c>
      <c r="R15" s="51">
        <f t="shared" si="6"/>
        <v>17</v>
      </c>
      <c r="S15" s="51">
        <f t="shared" si="7"/>
        <v>11</v>
      </c>
      <c r="T15" s="51">
        <f t="shared" si="8"/>
        <v>9</v>
      </c>
      <c r="U15" s="51">
        <f t="shared" ca="1" si="9"/>
        <v>36.702505863019041</v>
      </c>
      <c r="W15" s="9"/>
      <c r="X15" s="2"/>
      <c r="Y15" s="2"/>
      <c r="Z15" s="2"/>
      <c r="AA15" s="2"/>
      <c r="AB15" s="2"/>
      <c r="AC15" s="1"/>
      <c r="AD15" s="1"/>
    </row>
    <row r="16" spans="1:39" x14ac:dyDescent="0.2">
      <c r="A16" s="37">
        <f t="shared" ca="1" si="3"/>
        <v>25</v>
      </c>
      <c r="B16" s="52" t="s">
        <v>37</v>
      </c>
      <c r="C16" s="53" t="s">
        <v>7</v>
      </c>
      <c r="D16" s="54">
        <v>34502</v>
      </c>
      <c r="E16" s="55">
        <v>42156</v>
      </c>
      <c r="F16" s="56">
        <v>1</v>
      </c>
      <c r="G16" s="57">
        <v>27082</v>
      </c>
      <c r="H16" s="58">
        <v>0</v>
      </c>
      <c r="I16" s="59">
        <v>1</v>
      </c>
      <c r="J16" s="53">
        <v>1</v>
      </c>
      <c r="K16" s="60"/>
      <c r="L16" s="61"/>
      <c r="M16" s="62">
        <f t="shared" si="0"/>
        <v>28.325804243668721</v>
      </c>
      <c r="N16" s="63">
        <f t="shared" si="1"/>
        <v>7.3702943189596164</v>
      </c>
      <c r="O16" s="64">
        <f t="shared" si="2"/>
        <v>27082</v>
      </c>
      <c r="P16" s="37">
        <f t="shared" si="4"/>
        <v>25</v>
      </c>
      <c r="Q16" s="51">
        <f t="shared" si="5"/>
        <v>18</v>
      </c>
      <c r="R16" s="51">
        <f t="shared" si="6"/>
        <v>17</v>
      </c>
      <c r="S16" s="51">
        <f t="shared" si="7"/>
        <v>11</v>
      </c>
      <c r="T16" s="51">
        <f t="shared" si="8"/>
        <v>22</v>
      </c>
      <c r="U16" s="51">
        <f t="shared" ca="1" si="9"/>
        <v>45.200359849677447</v>
      </c>
      <c r="W16" s="9"/>
      <c r="X16" s="2"/>
      <c r="Y16" s="2"/>
      <c r="Z16" s="2"/>
      <c r="AA16" s="2"/>
      <c r="AB16" s="2"/>
      <c r="AC16" s="1"/>
      <c r="AD16" s="1"/>
    </row>
    <row r="17" spans="1:30" x14ac:dyDescent="0.2">
      <c r="A17" s="37">
        <f t="shared" ca="1" si="3"/>
        <v>27</v>
      </c>
      <c r="B17" s="52" t="s">
        <v>38</v>
      </c>
      <c r="C17" s="53" t="s">
        <v>6</v>
      </c>
      <c r="D17" s="54">
        <v>34698</v>
      </c>
      <c r="E17" s="55">
        <v>42156</v>
      </c>
      <c r="F17" s="56">
        <v>1</v>
      </c>
      <c r="G17" s="57">
        <v>26252</v>
      </c>
      <c r="H17" s="58">
        <v>2</v>
      </c>
      <c r="I17" s="59">
        <v>1</v>
      </c>
      <c r="J17" s="53">
        <v>0</v>
      </c>
      <c r="K17" s="60"/>
      <c r="L17" s="61"/>
      <c r="M17" s="62">
        <f t="shared" si="0"/>
        <v>27.789185489390828</v>
      </c>
      <c r="N17" s="63">
        <f t="shared" si="1"/>
        <v>7.3702943189596164</v>
      </c>
      <c r="O17" s="64">
        <f t="shared" si="2"/>
        <v>26252</v>
      </c>
      <c r="P17" s="37">
        <f t="shared" si="4"/>
        <v>26</v>
      </c>
      <c r="Q17" s="51">
        <f t="shared" si="5"/>
        <v>18</v>
      </c>
      <c r="R17" s="51">
        <f t="shared" si="6"/>
        <v>12</v>
      </c>
      <c r="S17" s="51">
        <f t="shared" si="7"/>
        <v>21</v>
      </c>
      <c r="T17" s="51">
        <f t="shared" si="8"/>
        <v>25</v>
      </c>
      <c r="U17" s="51">
        <f t="shared" ca="1" si="9"/>
        <v>51.100922725040803</v>
      </c>
      <c r="W17" s="11" t="s">
        <v>106</v>
      </c>
      <c r="X17" s="2"/>
      <c r="Y17" s="2"/>
      <c r="Z17" s="2"/>
      <c r="AA17" s="2"/>
      <c r="AB17" s="2"/>
      <c r="AC17" s="1"/>
      <c r="AD17" s="1"/>
    </row>
    <row r="18" spans="1:30" ht="25.5" x14ac:dyDescent="0.2">
      <c r="A18" s="37">
        <f t="shared" ca="1" si="3"/>
        <v>28</v>
      </c>
      <c r="B18" s="52" t="s">
        <v>39</v>
      </c>
      <c r="C18" s="53" t="s">
        <v>7</v>
      </c>
      <c r="D18" s="54">
        <v>36065</v>
      </c>
      <c r="E18" s="55">
        <v>43282</v>
      </c>
      <c r="F18" s="56">
        <v>1</v>
      </c>
      <c r="G18" s="57">
        <v>26059</v>
      </c>
      <c r="H18" s="58">
        <v>0</v>
      </c>
      <c r="I18" s="59">
        <v>1</v>
      </c>
      <c r="J18" s="53">
        <v>0</v>
      </c>
      <c r="K18" s="60"/>
      <c r="L18" s="65" t="s">
        <v>90</v>
      </c>
      <c r="M18" s="62">
        <f t="shared" si="0"/>
        <v>24.046543463381244</v>
      </c>
      <c r="N18" s="63">
        <f t="shared" si="1"/>
        <v>4.2874743326488707</v>
      </c>
      <c r="O18" s="64">
        <f t="shared" si="2"/>
        <v>26059</v>
      </c>
      <c r="P18" s="37">
        <f t="shared" si="4"/>
        <v>27</v>
      </c>
      <c r="Q18" s="51">
        <f t="shared" si="5"/>
        <v>25</v>
      </c>
      <c r="R18" s="51">
        <f t="shared" si="6"/>
        <v>17</v>
      </c>
      <c r="S18" s="51">
        <f t="shared" si="7"/>
        <v>21</v>
      </c>
      <c r="T18" s="51">
        <f t="shared" si="8"/>
        <v>26</v>
      </c>
      <c r="U18" s="51">
        <f t="shared" ca="1" si="9"/>
        <v>57.405283747111412</v>
      </c>
      <c r="W18" s="9"/>
      <c r="X18" s="2"/>
      <c r="Y18" s="2"/>
      <c r="Z18" s="2"/>
      <c r="AA18" s="2"/>
      <c r="AB18" s="2"/>
      <c r="AC18" s="1"/>
      <c r="AD18" s="1"/>
    </row>
    <row r="19" spans="1:30" x14ac:dyDescent="0.2">
      <c r="A19" s="37">
        <f t="shared" ca="1" si="3"/>
        <v>8</v>
      </c>
      <c r="B19" s="52" t="s">
        <v>45</v>
      </c>
      <c r="C19" s="53" t="s">
        <v>6</v>
      </c>
      <c r="D19" s="54">
        <v>29704</v>
      </c>
      <c r="E19" s="55">
        <v>42491</v>
      </c>
      <c r="F19" s="56">
        <v>1</v>
      </c>
      <c r="G19" s="57">
        <v>23826</v>
      </c>
      <c r="H19" s="53">
        <v>0</v>
      </c>
      <c r="I19" s="59">
        <v>0.8</v>
      </c>
      <c r="J19" s="53">
        <v>2</v>
      </c>
      <c r="K19" s="60"/>
      <c r="L19" s="61"/>
      <c r="M19" s="62">
        <f t="shared" si="0"/>
        <v>41.46201232032854</v>
      </c>
      <c r="N19" s="63">
        <f t="shared" si="1"/>
        <v>6.453114305270363</v>
      </c>
      <c r="O19" s="64">
        <f t="shared" si="2"/>
        <v>29782.5</v>
      </c>
      <c r="P19" s="37">
        <f t="shared" si="4"/>
        <v>12</v>
      </c>
      <c r="Q19" s="51">
        <f t="shared" si="5"/>
        <v>20</v>
      </c>
      <c r="R19" s="51">
        <f t="shared" si="6"/>
        <v>17</v>
      </c>
      <c r="S19" s="51">
        <f t="shared" si="7"/>
        <v>5</v>
      </c>
      <c r="T19" s="51">
        <f t="shared" si="8"/>
        <v>5</v>
      </c>
      <c r="U19" s="51">
        <f t="shared" ca="1" si="9"/>
        <v>26.60605633600148</v>
      </c>
      <c r="W19" s="10" t="s">
        <v>107</v>
      </c>
      <c r="X19" s="2"/>
      <c r="Y19" s="2"/>
      <c r="Z19" s="2"/>
      <c r="AA19" s="2"/>
      <c r="AB19" s="2"/>
      <c r="AC19" s="1"/>
      <c r="AD19" s="1"/>
    </row>
    <row r="20" spans="1:30" x14ac:dyDescent="0.2">
      <c r="A20" s="37">
        <f t="shared" ca="1" si="3"/>
        <v>26</v>
      </c>
      <c r="B20" s="52" t="s">
        <v>46</v>
      </c>
      <c r="C20" s="53" t="s">
        <v>6</v>
      </c>
      <c r="D20" s="54">
        <v>30563</v>
      </c>
      <c r="E20" s="55">
        <v>43435</v>
      </c>
      <c r="F20" s="56">
        <v>1</v>
      </c>
      <c r="G20" s="57">
        <v>27903</v>
      </c>
      <c r="H20" s="53">
        <v>0</v>
      </c>
      <c r="I20" s="59">
        <v>1</v>
      </c>
      <c r="J20" s="53">
        <v>0</v>
      </c>
      <c r="K20" s="60"/>
      <c r="L20" s="61"/>
      <c r="M20" s="62">
        <f t="shared" si="0"/>
        <v>39.110198494182065</v>
      </c>
      <c r="N20" s="63">
        <f t="shared" si="1"/>
        <v>3.868583162217659</v>
      </c>
      <c r="O20" s="64">
        <f t="shared" si="2"/>
        <v>27903</v>
      </c>
      <c r="P20" s="37">
        <f t="shared" si="4"/>
        <v>14</v>
      </c>
      <c r="Q20" s="51">
        <f t="shared" si="5"/>
        <v>26</v>
      </c>
      <c r="R20" s="51">
        <f t="shared" si="6"/>
        <v>17</v>
      </c>
      <c r="S20" s="51">
        <f t="shared" si="7"/>
        <v>21</v>
      </c>
      <c r="T20" s="51">
        <f t="shared" si="8"/>
        <v>16</v>
      </c>
      <c r="U20" s="51">
        <f t="shared" ca="1" si="9"/>
        <v>46.907033976915827</v>
      </c>
      <c r="W20" s="10" t="s">
        <v>108</v>
      </c>
      <c r="X20" s="2"/>
      <c r="Y20" s="2"/>
      <c r="Z20" s="2"/>
      <c r="AA20" s="2"/>
      <c r="AB20" s="2"/>
      <c r="AC20" s="1"/>
      <c r="AD20" s="1"/>
    </row>
    <row r="21" spans="1:30" x14ac:dyDescent="0.2">
      <c r="A21" s="37">
        <f t="shared" ca="1" si="3"/>
        <v>23</v>
      </c>
      <c r="B21" s="52" t="s">
        <v>47</v>
      </c>
      <c r="C21" s="53" t="s">
        <v>6</v>
      </c>
      <c r="D21" s="54">
        <v>36173</v>
      </c>
      <c r="E21" s="55">
        <v>43617</v>
      </c>
      <c r="F21" s="56">
        <v>1</v>
      </c>
      <c r="G21" s="57">
        <v>27854</v>
      </c>
      <c r="H21" s="53">
        <v>26</v>
      </c>
      <c r="I21" s="59">
        <v>1</v>
      </c>
      <c r="J21" s="53">
        <v>1</v>
      </c>
      <c r="K21" s="60"/>
      <c r="L21" s="61"/>
      <c r="M21" s="62">
        <f t="shared" si="0"/>
        <v>23.750855578370977</v>
      </c>
      <c r="N21" s="63">
        <f t="shared" si="1"/>
        <v>3.3702943189596168</v>
      </c>
      <c r="O21" s="64">
        <f t="shared" si="2"/>
        <v>27854</v>
      </c>
      <c r="P21" s="37">
        <f t="shared" si="4"/>
        <v>28</v>
      </c>
      <c r="Q21" s="51">
        <f t="shared" si="5"/>
        <v>28</v>
      </c>
      <c r="R21" s="51">
        <f t="shared" si="6"/>
        <v>4</v>
      </c>
      <c r="S21" s="51">
        <f t="shared" si="7"/>
        <v>11</v>
      </c>
      <c r="T21" s="51">
        <f t="shared" si="8"/>
        <v>17</v>
      </c>
      <c r="U21" s="51">
        <f t="shared" ca="1" si="9"/>
        <v>40.107817584942502</v>
      </c>
      <c r="W21" s="9"/>
      <c r="X21" s="2"/>
      <c r="Y21" s="2"/>
      <c r="Z21" s="2"/>
      <c r="AA21" s="2"/>
      <c r="AB21" s="2"/>
      <c r="AC21" s="1"/>
      <c r="AD21" s="1"/>
    </row>
    <row r="22" spans="1:30" x14ac:dyDescent="0.2">
      <c r="A22" s="37">
        <f t="shared" ca="1" si="3"/>
        <v>18</v>
      </c>
      <c r="B22" s="52" t="s">
        <v>50</v>
      </c>
      <c r="C22" s="53" t="s">
        <v>6</v>
      </c>
      <c r="D22" s="54">
        <v>30981</v>
      </c>
      <c r="E22" s="55">
        <v>39661</v>
      </c>
      <c r="F22" s="56">
        <v>1</v>
      </c>
      <c r="G22" s="57">
        <v>27680</v>
      </c>
      <c r="H22" s="53">
        <v>0</v>
      </c>
      <c r="I22" s="59">
        <v>1</v>
      </c>
      <c r="J22" s="53">
        <v>1</v>
      </c>
      <c r="K22" s="60"/>
      <c r="L22" s="61"/>
      <c r="M22" s="62">
        <f t="shared" si="0"/>
        <v>37.965776865160848</v>
      </c>
      <c r="N22" s="63">
        <f t="shared" si="1"/>
        <v>14.201232032854209</v>
      </c>
      <c r="O22" s="64">
        <f t="shared" si="2"/>
        <v>27680</v>
      </c>
      <c r="P22" s="37">
        <f t="shared" si="4"/>
        <v>15</v>
      </c>
      <c r="Q22" s="51">
        <f t="shared" si="5"/>
        <v>12</v>
      </c>
      <c r="R22" s="51">
        <f t="shared" si="6"/>
        <v>17</v>
      </c>
      <c r="S22" s="51">
        <f t="shared" si="7"/>
        <v>11</v>
      </c>
      <c r="T22" s="51">
        <f t="shared" si="8"/>
        <v>18</v>
      </c>
      <c r="U22" s="51">
        <f t="shared" ca="1" si="9"/>
        <v>37.008473485122366</v>
      </c>
      <c r="W22" s="9"/>
      <c r="X22" s="2"/>
      <c r="Y22" s="2"/>
      <c r="Z22" s="2"/>
      <c r="AA22" s="2"/>
      <c r="AB22" s="2"/>
      <c r="AC22" s="1"/>
      <c r="AD22" s="1"/>
    </row>
    <row r="23" spans="1:30" x14ac:dyDescent="0.2">
      <c r="A23" s="37">
        <f t="shared" ca="1" si="3"/>
        <v>24</v>
      </c>
      <c r="B23" s="52" t="s">
        <v>52</v>
      </c>
      <c r="C23" s="53" t="s">
        <v>6</v>
      </c>
      <c r="D23" s="54">
        <v>33776</v>
      </c>
      <c r="E23" s="55">
        <v>42887</v>
      </c>
      <c r="F23" s="56">
        <v>1</v>
      </c>
      <c r="G23" s="57">
        <v>29109</v>
      </c>
      <c r="H23" s="53">
        <v>1</v>
      </c>
      <c r="I23" s="59">
        <v>1</v>
      </c>
      <c r="J23" s="53">
        <v>0</v>
      </c>
      <c r="K23" s="60"/>
      <c r="L23" s="61"/>
      <c r="M23" s="62">
        <f t="shared" si="0"/>
        <v>30.313483915126625</v>
      </c>
      <c r="N23" s="63">
        <f t="shared" si="1"/>
        <v>5.3689253935660508</v>
      </c>
      <c r="O23" s="64">
        <f t="shared" si="2"/>
        <v>29109</v>
      </c>
      <c r="P23" s="37">
        <f t="shared" si="4"/>
        <v>22</v>
      </c>
      <c r="Q23" s="51">
        <f t="shared" si="5"/>
        <v>23</v>
      </c>
      <c r="R23" s="51">
        <f t="shared" si="6"/>
        <v>14</v>
      </c>
      <c r="S23" s="51">
        <f t="shared" si="7"/>
        <v>21</v>
      </c>
      <c r="T23" s="51">
        <f t="shared" si="8"/>
        <v>8</v>
      </c>
      <c r="U23" s="51">
        <f t="shared" ca="1" si="9"/>
        <v>41.001507104222433</v>
      </c>
      <c r="W23" s="11" t="s">
        <v>109</v>
      </c>
      <c r="X23" s="2"/>
      <c r="Y23" s="2"/>
      <c r="Z23" s="2"/>
      <c r="AA23" s="2"/>
      <c r="AB23" s="2"/>
      <c r="AC23" s="1"/>
      <c r="AD23" s="1"/>
    </row>
    <row r="24" spans="1:30" x14ac:dyDescent="0.2">
      <c r="A24" s="37">
        <f t="shared" ca="1" si="3"/>
        <v>1</v>
      </c>
      <c r="B24" s="52" t="s">
        <v>54</v>
      </c>
      <c r="C24" s="53" t="s">
        <v>7</v>
      </c>
      <c r="D24" s="54">
        <v>22267</v>
      </c>
      <c r="E24" s="55">
        <v>28915</v>
      </c>
      <c r="F24" s="56">
        <v>1</v>
      </c>
      <c r="G24" s="57">
        <v>29545</v>
      </c>
      <c r="H24" s="53">
        <v>110</v>
      </c>
      <c r="I24" s="59">
        <v>1</v>
      </c>
      <c r="J24" s="53">
        <v>1</v>
      </c>
      <c r="K24" s="60"/>
      <c r="L24" s="61"/>
      <c r="M24" s="62">
        <f t="shared" si="0"/>
        <v>61.823408624229977</v>
      </c>
      <c r="N24" s="63">
        <f t="shared" si="1"/>
        <v>43.622176591375769</v>
      </c>
      <c r="O24" s="64">
        <f t="shared" si="2"/>
        <v>29545</v>
      </c>
      <c r="P24" s="37">
        <f t="shared" si="4"/>
        <v>1</v>
      </c>
      <c r="Q24" s="51">
        <f t="shared" si="5"/>
        <v>1</v>
      </c>
      <c r="R24" s="51">
        <f t="shared" si="6"/>
        <v>1</v>
      </c>
      <c r="S24" s="51">
        <f t="shared" si="7"/>
        <v>11</v>
      </c>
      <c r="T24" s="51">
        <f t="shared" si="8"/>
        <v>6</v>
      </c>
      <c r="U24" s="51">
        <f t="shared" ca="1" si="9"/>
        <v>12.000401233455174</v>
      </c>
      <c r="W24" s="9"/>
      <c r="X24" s="2"/>
      <c r="Y24" s="2"/>
      <c r="Z24" s="2"/>
      <c r="AA24" s="2"/>
      <c r="AB24" s="2"/>
      <c r="AC24" s="1"/>
      <c r="AD24" s="1"/>
    </row>
    <row r="25" spans="1:30" x14ac:dyDescent="0.2">
      <c r="A25" s="37">
        <f t="shared" ca="1" si="3"/>
        <v>13</v>
      </c>
      <c r="B25" s="52" t="s">
        <v>60</v>
      </c>
      <c r="C25" s="53" t="s">
        <v>7</v>
      </c>
      <c r="D25" s="54">
        <v>33567</v>
      </c>
      <c r="E25" s="55">
        <v>43466</v>
      </c>
      <c r="F25" s="56">
        <v>1</v>
      </c>
      <c r="G25" s="57">
        <v>28605</v>
      </c>
      <c r="H25" s="53">
        <v>3</v>
      </c>
      <c r="I25" s="59">
        <v>1</v>
      </c>
      <c r="J25" s="53">
        <v>2</v>
      </c>
      <c r="K25" s="60"/>
      <c r="L25" s="61"/>
      <c r="M25" s="62">
        <f t="shared" si="0"/>
        <v>30.885694729637233</v>
      </c>
      <c r="N25" s="63">
        <f t="shared" si="1"/>
        <v>3.783709787816564</v>
      </c>
      <c r="O25" s="64">
        <f t="shared" si="2"/>
        <v>28605</v>
      </c>
      <c r="P25" s="37">
        <f t="shared" si="4"/>
        <v>21</v>
      </c>
      <c r="Q25" s="51">
        <f t="shared" si="5"/>
        <v>27</v>
      </c>
      <c r="R25" s="51">
        <f t="shared" si="6"/>
        <v>10</v>
      </c>
      <c r="S25" s="51">
        <f t="shared" si="7"/>
        <v>5</v>
      </c>
      <c r="T25" s="51">
        <f t="shared" si="8"/>
        <v>10</v>
      </c>
      <c r="U25" s="51">
        <f t="shared" ca="1" si="9"/>
        <v>32.104465277808593</v>
      </c>
      <c r="W25" s="9" t="s">
        <v>110</v>
      </c>
      <c r="X25" s="2"/>
      <c r="Y25" s="2"/>
      <c r="Z25" s="2"/>
      <c r="AA25" s="2"/>
      <c r="AB25" s="2"/>
      <c r="AC25" s="1"/>
      <c r="AD25" s="1"/>
    </row>
    <row r="26" spans="1:30" ht="25.5" x14ac:dyDescent="0.2">
      <c r="A26" s="37">
        <f t="shared" ca="1" si="3"/>
        <v>12</v>
      </c>
      <c r="B26" s="52" t="s">
        <v>63</v>
      </c>
      <c r="C26" s="53" t="s">
        <v>7</v>
      </c>
      <c r="D26" s="54">
        <v>29062</v>
      </c>
      <c r="E26" s="55">
        <v>40360</v>
      </c>
      <c r="F26" s="56">
        <v>1</v>
      </c>
      <c r="G26" s="57">
        <v>27914</v>
      </c>
      <c r="H26" s="53">
        <v>0</v>
      </c>
      <c r="I26" s="59">
        <v>1</v>
      </c>
      <c r="J26" s="53">
        <v>2</v>
      </c>
      <c r="K26" s="60"/>
      <c r="L26" s="65" t="s">
        <v>94</v>
      </c>
      <c r="M26" s="62">
        <f t="shared" si="0"/>
        <v>43.219712525667354</v>
      </c>
      <c r="N26" s="63">
        <f t="shared" si="1"/>
        <v>12.28747433264887</v>
      </c>
      <c r="O26" s="64">
        <f t="shared" si="2"/>
        <v>27914</v>
      </c>
      <c r="P26" s="37">
        <f t="shared" si="4"/>
        <v>11</v>
      </c>
      <c r="Q26" s="51">
        <f t="shared" si="5"/>
        <v>13</v>
      </c>
      <c r="R26" s="51">
        <f t="shared" si="6"/>
        <v>17</v>
      </c>
      <c r="S26" s="51">
        <f t="shared" si="7"/>
        <v>5</v>
      </c>
      <c r="T26" s="51">
        <f t="shared" si="8"/>
        <v>15</v>
      </c>
      <c r="U26" s="51">
        <f t="shared" ca="1" si="9"/>
        <v>30.508791522547046</v>
      </c>
      <c r="W26" s="9" t="s">
        <v>111</v>
      </c>
      <c r="X26" s="2"/>
      <c r="Y26" s="2"/>
      <c r="Z26" s="2"/>
      <c r="AA26" s="2"/>
      <c r="AB26" s="2"/>
      <c r="AC26" s="1"/>
      <c r="AD26" s="1"/>
    </row>
    <row r="27" spans="1:30" x14ac:dyDescent="0.2">
      <c r="A27" s="37">
        <f t="shared" ca="1" si="3"/>
        <v>5</v>
      </c>
      <c r="B27" s="52" t="s">
        <v>64</v>
      </c>
      <c r="C27" s="53" t="s">
        <v>6</v>
      </c>
      <c r="D27" s="54">
        <v>24637</v>
      </c>
      <c r="E27" s="55">
        <v>34669</v>
      </c>
      <c r="F27" s="56">
        <v>1</v>
      </c>
      <c r="G27" s="57">
        <v>29146</v>
      </c>
      <c r="H27" s="53">
        <v>3</v>
      </c>
      <c r="I27" s="59">
        <v>0.8</v>
      </c>
      <c r="J27" s="53">
        <v>0</v>
      </c>
      <c r="K27" s="60"/>
      <c r="L27" s="61"/>
      <c r="M27" s="62">
        <f t="shared" si="0"/>
        <v>55.3347022587269</v>
      </c>
      <c r="N27" s="63">
        <f t="shared" si="1"/>
        <v>27.868583162217661</v>
      </c>
      <c r="O27" s="64">
        <f t="shared" si="2"/>
        <v>36432.5</v>
      </c>
      <c r="P27" s="37">
        <f t="shared" si="4"/>
        <v>5</v>
      </c>
      <c r="Q27" s="51">
        <f t="shared" si="5"/>
        <v>4</v>
      </c>
      <c r="R27" s="51">
        <f t="shared" si="6"/>
        <v>10</v>
      </c>
      <c r="S27" s="51">
        <f t="shared" si="7"/>
        <v>21</v>
      </c>
      <c r="T27" s="51">
        <f t="shared" si="8"/>
        <v>1</v>
      </c>
      <c r="U27" s="51">
        <f t="shared" ca="1" si="9"/>
        <v>21.400061720277506</v>
      </c>
      <c r="W27" s="9" t="s">
        <v>112</v>
      </c>
      <c r="X27" s="2"/>
      <c r="Y27" s="2"/>
      <c r="Z27" s="2"/>
      <c r="AA27" s="2"/>
      <c r="AB27" s="2"/>
      <c r="AC27" s="1"/>
      <c r="AD27" s="1"/>
    </row>
    <row r="28" spans="1:30" x14ac:dyDescent="0.2">
      <c r="A28" s="37">
        <f t="shared" ca="1" si="3"/>
        <v>6</v>
      </c>
      <c r="B28" s="52" t="s">
        <v>66</v>
      </c>
      <c r="C28" s="53" t="s">
        <v>6</v>
      </c>
      <c r="D28" s="54">
        <v>24118</v>
      </c>
      <c r="E28" s="55">
        <v>33178</v>
      </c>
      <c r="F28" s="56">
        <v>1</v>
      </c>
      <c r="G28" s="57">
        <v>33306</v>
      </c>
      <c r="H28" s="53">
        <v>1</v>
      </c>
      <c r="I28" s="59">
        <v>1</v>
      </c>
      <c r="J28" s="53">
        <v>0</v>
      </c>
      <c r="K28" s="60"/>
      <c r="L28" s="61"/>
      <c r="M28" s="62">
        <f t="shared" si="0"/>
        <v>56.755646817248461</v>
      </c>
      <c r="N28" s="63">
        <f t="shared" si="1"/>
        <v>31.950718685831621</v>
      </c>
      <c r="O28" s="64">
        <f t="shared" si="2"/>
        <v>33306</v>
      </c>
      <c r="P28" s="37">
        <f t="shared" si="4"/>
        <v>3</v>
      </c>
      <c r="Q28" s="51">
        <f t="shared" si="5"/>
        <v>3</v>
      </c>
      <c r="R28" s="51">
        <f t="shared" si="6"/>
        <v>14</v>
      </c>
      <c r="S28" s="51">
        <f t="shared" si="7"/>
        <v>21</v>
      </c>
      <c r="T28" s="51">
        <f t="shared" si="8"/>
        <v>2</v>
      </c>
      <c r="U28" s="51">
        <f t="shared" ca="1" si="9"/>
        <v>23.105628841719103</v>
      </c>
      <c r="W28" s="9" t="s">
        <v>113</v>
      </c>
      <c r="X28" s="2"/>
      <c r="Y28" s="2"/>
      <c r="Z28" s="2"/>
      <c r="AA28" s="2"/>
      <c r="AB28" s="2"/>
      <c r="AC28" s="1"/>
      <c r="AD28" s="1"/>
    </row>
    <row r="29" spans="1:30" x14ac:dyDescent="0.2">
      <c r="A29" s="37">
        <f t="shared" ca="1" si="3"/>
        <v>2</v>
      </c>
      <c r="B29" s="52" t="s">
        <v>69</v>
      </c>
      <c r="C29" s="53" t="s">
        <v>7</v>
      </c>
      <c r="D29" s="54">
        <v>24080</v>
      </c>
      <c r="E29" s="55">
        <v>30348</v>
      </c>
      <c r="F29" s="56">
        <v>1</v>
      </c>
      <c r="G29" s="57">
        <v>32704</v>
      </c>
      <c r="H29" s="53">
        <v>0</v>
      </c>
      <c r="I29" s="59">
        <v>1</v>
      </c>
      <c r="J29" s="53">
        <v>2</v>
      </c>
      <c r="K29" s="60"/>
      <c r="L29" s="61"/>
      <c r="M29" s="62">
        <f t="shared" si="0"/>
        <v>56.859685147159482</v>
      </c>
      <c r="N29" s="63">
        <f t="shared" si="1"/>
        <v>39.698836413415471</v>
      </c>
      <c r="O29" s="64">
        <f t="shared" si="2"/>
        <v>32704</v>
      </c>
      <c r="P29" s="37">
        <f t="shared" si="4"/>
        <v>2</v>
      </c>
      <c r="Q29" s="51">
        <f t="shared" si="5"/>
        <v>2</v>
      </c>
      <c r="R29" s="51">
        <f t="shared" si="6"/>
        <v>17</v>
      </c>
      <c r="S29" s="51">
        <f t="shared" si="7"/>
        <v>5</v>
      </c>
      <c r="T29" s="51">
        <f t="shared" si="8"/>
        <v>3</v>
      </c>
      <c r="U29" s="51">
        <f t="shared" ca="1" si="9"/>
        <v>15.004802107895538</v>
      </c>
      <c r="W29" s="9" t="s">
        <v>114</v>
      </c>
      <c r="X29" s="2"/>
      <c r="Y29" s="2"/>
      <c r="Z29" s="2"/>
      <c r="AA29" s="2"/>
      <c r="AB29" s="2"/>
      <c r="AC29" s="1"/>
      <c r="AD29" s="1"/>
    </row>
    <row r="30" spans="1:30" x14ac:dyDescent="0.2">
      <c r="A30" s="37">
        <f t="shared" ca="1" si="3"/>
        <v>16</v>
      </c>
      <c r="B30" s="52" t="s">
        <v>73</v>
      </c>
      <c r="C30" s="53" t="s">
        <v>6</v>
      </c>
      <c r="D30" s="54">
        <v>33218</v>
      </c>
      <c r="E30" s="55">
        <v>41000</v>
      </c>
      <c r="F30" s="56">
        <v>1</v>
      </c>
      <c r="G30" s="57">
        <v>28309</v>
      </c>
      <c r="H30" s="53">
        <v>0</v>
      </c>
      <c r="I30" s="59">
        <v>1</v>
      </c>
      <c r="J30" s="53">
        <v>1</v>
      </c>
      <c r="K30" s="60"/>
      <c r="L30" s="61"/>
      <c r="M30" s="62">
        <f t="shared" si="0"/>
        <v>31.841204654346338</v>
      </c>
      <c r="N30" s="63">
        <f t="shared" si="1"/>
        <v>10.535249828884325</v>
      </c>
      <c r="O30" s="64">
        <f t="shared" si="2"/>
        <v>28309</v>
      </c>
      <c r="P30" s="37">
        <f t="shared" si="4"/>
        <v>19</v>
      </c>
      <c r="Q30" s="51">
        <f t="shared" si="5"/>
        <v>14</v>
      </c>
      <c r="R30" s="51">
        <f t="shared" si="6"/>
        <v>17</v>
      </c>
      <c r="S30" s="51">
        <f t="shared" si="7"/>
        <v>11</v>
      </c>
      <c r="T30" s="51">
        <f t="shared" si="8"/>
        <v>12</v>
      </c>
      <c r="U30" s="51">
        <f t="shared" ca="1" si="9"/>
        <v>34.804460686299066</v>
      </c>
      <c r="W30" s="9" t="s">
        <v>115</v>
      </c>
      <c r="X30" s="2"/>
      <c r="Y30" s="2"/>
      <c r="Z30" s="2"/>
      <c r="AA30" s="2"/>
      <c r="AB30" s="2"/>
      <c r="AC30" s="1"/>
      <c r="AD30" s="1"/>
    </row>
    <row r="31" spans="1:30" x14ac:dyDescent="0.2">
      <c r="A31" s="37">
        <f ca="1">RANK(U31,$U$4:$U$31,$J$72)</f>
        <v>10</v>
      </c>
      <c r="B31" s="52" t="s">
        <v>74</v>
      </c>
      <c r="C31" s="53" t="s">
        <v>7</v>
      </c>
      <c r="D31" s="54">
        <v>33872</v>
      </c>
      <c r="E31" s="55">
        <v>42583</v>
      </c>
      <c r="F31" s="56">
        <v>1</v>
      </c>
      <c r="G31" s="57">
        <v>29519</v>
      </c>
      <c r="H31" s="53">
        <v>1</v>
      </c>
      <c r="I31" s="59">
        <v>1</v>
      </c>
      <c r="J31" s="53">
        <v>3</v>
      </c>
      <c r="K31" s="60"/>
      <c r="L31" s="61"/>
      <c r="M31" s="62">
        <f t="shared" si="0"/>
        <v>30.050650239561943</v>
      </c>
      <c r="N31" s="63">
        <f t="shared" si="1"/>
        <v>6.2012320328542092</v>
      </c>
      <c r="O31" s="64">
        <f t="shared" si="2"/>
        <v>29519</v>
      </c>
      <c r="P31" s="37">
        <f>RANK(M31,$M$4:$M$31,$C$72)</f>
        <v>24</v>
      </c>
      <c r="Q31" s="51">
        <f t="shared" si="5"/>
        <v>21</v>
      </c>
      <c r="R31" s="51">
        <f>RANK(H31,$H$4:$H$31,$C$74)</f>
        <v>14</v>
      </c>
      <c r="S31" s="51">
        <f t="shared" si="7"/>
        <v>2</v>
      </c>
      <c r="T31" s="51">
        <f t="shared" si="8"/>
        <v>7</v>
      </c>
      <c r="U31" s="51">
        <f t="shared" ca="1" si="9"/>
        <v>28.706200348766806</v>
      </c>
    </row>
    <row r="32" spans="1:30" x14ac:dyDescent="0.2">
      <c r="A32" s="66">
        <f ca="1">RANK(U32,$U$32:$U$50,$J$87)</f>
        <v>1</v>
      </c>
      <c r="B32" s="67" t="s">
        <v>9</v>
      </c>
      <c r="C32" s="68" t="s">
        <v>7</v>
      </c>
      <c r="D32" s="69">
        <v>25428</v>
      </c>
      <c r="E32" s="70">
        <v>32721</v>
      </c>
      <c r="F32" s="71">
        <v>2</v>
      </c>
      <c r="G32" s="72">
        <v>21906</v>
      </c>
      <c r="H32" s="73">
        <v>24</v>
      </c>
      <c r="I32" s="74">
        <v>0.5</v>
      </c>
      <c r="J32" s="68">
        <v>0</v>
      </c>
      <c r="K32" s="75"/>
      <c r="L32" s="76" t="s">
        <v>75</v>
      </c>
      <c r="M32" s="77">
        <f t="shared" si="0"/>
        <v>53.169062286105408</v>
      </c>
      <c r="N32" s="78">
        <f t="shared" si="1"/>
        <v>33.201916495550989</v>
      </c>
      <c r="O32" s="79">
        <f t="shared" si="2"/>
        <v>43812</v>
      </c>
      <c r="P32" s="80">
        <f>RANK(M32,$M$32:$M$50,$C$82)</f>
        <v>1</v>
      </c>
      <c r="Q32" s="80">
        <f>RANK(N32,$N$32:$N$50,$C$83)</f>
        <v>1</v>
      </c>
      <c r="R32" s="80">
        <f>RANK(H32,$H$32:$H$50,$C$83)</f>
        <v>2</v>
      </c>
      <c r="S32" s="80">
        <f>RANK(J32,$J$32:$J$50,$C$85)</f>
        <v>1</v>
      </c>
      <c r="T32" s="80">
        <f>RANK(O32,$O$32:$O$50,C86)</f>
        <v>2</v>
      </c>
      <c r="U32" s="80">
        <f ca="1">(P32*$D$82+Q32*$D$83+R32*$D$84+S32*$D$85+T32*$D$86)+RAND()/100</f>
        <v>2.4009165158428276</v>
      </c>
    </row>
    <row r="33" spans="1:21" x14ac:dyDescent="0.2">
      <c r="A33" s="66">
        <f t="shared" ref="A33:A50" ca="1" si="10">RANK(U33,$U$32:$U$50,$J$87)</f>
        <v>2</v>
      </c>
      <c r="B33" s="67" t="s">
        <v>10</v>
      </c>
      <c r="C33" s="68" t="s">
        <v>7</v>
      </c>
      <c r="D33" s="69">
        <v>28529</v>
      </c>
      <c r="E33" s="70">
        <v>37653</v>
      </c>
      <c r="F33" s="71">
        <v>2</v>
      </c>
      <c r="G33" s="72">
        <v>35152</v>
      </c>
      <c r="H33" s="73">
        <v>11</v>
      </c>
      <c r="I33" s="74">
        <v>1</v>
      </c>
      <c r="J33" s="68">
        <v>0</v>
      </c>
      <c r="K33" s="75"/>
      <c r="L33" s="76" t="s">
        <v>75</v>
      </c>
      <c r="M33" s="77">
        <f t="shared" si="0"/>
        <v>44.67898699520876</v>
      </c>
      <c r="N33" s="78">
        <f t="shared" si="1"/>
        <v>19.698836413415467</v>
      </c>
      <c r="O33" s="79">
        <f t="shared" si="2"/>
        <v>35152</v>
      </c>
      <c r="P33" s="80">
        <f t="shared" ref="P33:P49" si="11">RANK(M33,$M$32:$M$50,$C$82)</f>
        <v>3</v>
      </c>
      <c r="Q33" s="80">
        <f t="shared" ref="Q33:Q49" si="12">RANK(N33,$N$32:$N$50,$C$83)</f>
        <v>4</v>
      </c>
      <c r="R33" s="80">
        <f t="shared" ref="R33:R49" si="13">RANK(H33,$H$32:$H$50,$C$83)</f>
        <v>3</v>
      </c>
      <c r="S33" s="80">
        <f t="shared" ref="S33:S49" si="14">RANK(J33,$J$32:$J$50,$C$85)</f>
        <v>1</v>
      </c>
      <c r="T33" s="80">
        <f t="shared" ref="T33:T44" si="15">RANK(O33,$O$32:$O$50,C87)</f>
        <v>4</v>
      </c>
      <c r="U33" s="80">
        <f t="shared" ref="U33:U49" ca="1" si="16">(P33*$D$82+Q33*$D$83+R33*$D$84+S33*$D$85+T33*$D$86)+RAND()/100</f>
        <v>4.4091984589230906</v>
      </c>
    </row>
    <row r="34" spans="1:21" x14ac:dyDescent="0.2">
      <c r="A34" s="66">
        <f t="shared" ca="1" si="10"/>
        <v>17</v>
      </c>
      <c r="B34" s="67" t="s">
        <v>11</v>
      </c>
      <c r="C34" s="68" t="s">
        <v>6</v>
      </c>
      <c r="D34" s="69">
        <v>34611</v>
      </c>
      <c r="E34" s="70">
        <v>41334</v>
      </c>
      <c r="F34" s="71">
        <v>2</v>
      </c>
      <c r="G34" s="72">
        <v>28269</v>
      </c>
      <c r="H34" s="73">
        <v>0</v>
      </c>
      <c r="I34" s="74">
        <v>1</v>
      </c>
      <c r="J34" s="68">
        <v>2</v>
      </c>
      <c r="K34" s="75"/>
      <c r="L34" s="76"/>
      <c r="M34" s="77">
        <f t="shared" si="0"/>
        <v>28.027378507871322</v>
      </c>
      <c r="N34" s="78">
        <f t="shared" si="1"/>
        <v>9.6208076659822037</v>
      </c>
      <c r="O34" s="79">
        <f t="shared" si="2"/>
        <v>28269</v>
      </c>
      <c r="P34" s="80">
        <f t="shared" si="11"/>
        <v>17</v>
      </c>
      <c r="Q34" s="80">
        <f t="shared" si="12"/>
        <v>10</v>
      </c>
      <c r="R34" s="80">
        <f t="shared" si="13"/>
        <v>9</v>
      </c>
      <c r="S34" s="80">
        <f t="shared" si="14"/>
        <v>10</v>
      </c>
      <c r="T34" s="80">
        <f t="shared" si="15"/>
        <v>19</v>
      </c>
      <c r="U34" s="80">
        <f t="shared" ca="1" si="16"/>
        <v>21.101760226680934</v>
      </c>
    </row>
    <row r="35" spans="1:21" x14ac:dyDescent="0.2">
      <c r="A35" s="66">
        <f t="shared" ca="1" si="10"/>
        <v>4</v>
      </c>
      <c r="B35" s="67" t="s">
        <v>13</v>
      </c>
      <c r="C35" s="68" t="s">
        <v>6</v>
      </c>
      <c r="D35" s="69">
        <v>33679</v>
      </c>
      <c r="E35" s="70">
        <v>42887</v>
      </c>
      <c r="F35" s="71">
        <v>2</v>
      </c>
      <c r="G35" s="72">
        <v>20234</v>
      </c>
      <c r="H35" s="73">
        <v>1</v>
      </c>
      <c r="I35" s="74">
        <v>0.6</v>
      </c>
      <c r="J35" s="68">
        <v>0</v>
      </c>
      <c r="K35" s="75"/>
      <c r="L35" s="76"/>
      <c r="M35" s="77">
        <f t="shared" si="0"/>
        <v>30.579055441478438</v>
      </c>
      <c r="N35" s="78">
        <f t="shared" si="1"/>
        <v>5.3689253935660508</v>
      </c>
      <c r="O35" s="79">
        <f t="shared" si="2"/>
        <v>33723.333333333336</v>
      </c>
      <c r="P35" s="80">
        <f t="shared" si="11"/>
        <v>14</v>
      </c>
      <c r="Q35" s="80">
        <f t="shared" si="12"/>
        <v>15</v>
      </c>
      <c r="R35" s="80">
        <f t="shared" si="13"/>
        <v>5</v>
      </c>
      <c r="S35" s="80">
        <f t="shared" si="14"/>
        <v>1</v>
      </c>
      <c r="T35" s="80">
        <f>RANK(O35,$O$32:$O$50,C89)</f>
        <v>8</v>
      </c>
      <c r="U35" s="80">
        <f t="shared" ca="1" si="16"/>
        <v>11.707995398054399</v>
      </c>
    </row>
    <row r="36" spans="1:21" x14ac:dyDescent="0.2">
      <c r="A36" s="66">
        <f t="shared" ca="1" si="10"/>
        <v>14</v>
      </c>
      <c r="B36" s="67" t="s">
        <v>14</v>
      </c>
      <c r="C36" s="68" t="s">
        <v>7</v>
      </c>
      <c r="D36" s="69">
        <v>35275</v>
      </c>
      <c r="E36" s="70">
        <v>43678</v>
      </c>
      <c r="F36" s="71">
        <v>2</v>
      </c>
      <c r="G36" s="72">
        <v>31481</v>
      </c>
      <c r="H36" s="73">
        <v>0</v>
      </c>
      <c r="I36" s="74">
        <v>1</v>
      </c>
      <c r="J36" s="68">
        <v>0</v>
      </c>
      <c r="K36" s="75"/>
      <c r="L36" s="76"/>
      <c r="M36" s="77">
        <f t="shared" ref="M36:M67" si="17">($I$1-D36)/365.25</f>
        <v>26.209445585215605</v>
      </c>
      <c r="N36" s="78">
        <f t="shared" ref="N36:N67" si="18">($I$1-E36)/365.25</f>
        <v>3.2032854209445585</v>
      </c>
      <c r="O36" s="79">
        <f t="shared" ref="O36:O67" si="19">(G36*12/I36)/(IF(YEAR(E36)=$E$1,13-MONTH(E36),12))</f>
        <v>31481</v>
      </c>
      <c r="P36" s="80">
        <f t="shared" si="11"/>
        <v>19</v>
      </c>
      <c r="Q36" s="80">
        <f t="shared" si="12"/>
        <v>17</v>
      </c>
      <c r="R36" s="80">
        <f t="shared" si="13"/>
        <v>9</v>
      </c>
      <c r="S36" s="80">
        <f t="shared" si="14"/>
        <v>1</v>
      </c>
      <c r="T36" s="80">
        <f>RANK(O36,$O$32:$O$50,C90)</f>
        <v>7</v>
      </c>
      <c r="U36" s="80">
        <f t="shared" ca="1" si="16"/>
        <v>15.704159179398866</v>
      </c>
    </row>
    <row r="37" spans="1:21" ht="38.25" x14ac:dyDescent="0.2">
      <c r="A37" s="66">
        <f t="shared" ca="1" si="10"/>
        <v>9</v>
      </c>
      <c r="B37" s="67" t="s">
        <v>17</v>
      </c>
      <c r="C37" s="68" t="s">
        <v>7</v>
      </c>
      <c r="D37" s="69">
        <v>28910</v>
      </c>
      <c r="E37" s="70">
        <v>40360</v>
      </c>
      <c r="F37" s="71">
        <v>2</v>
      </c>
      <c r="G37" s="72">
        <v>16844</v>
      </c>
      <c r="H37" s="73">
        <v>0</v>
      </c>
      <c r="I37" s="74">
        <v>0.5</v>
      </c>
      <c r="J37" s="68">
        <v>2</v>
      </c>
      <c r="K37" s="75"/>
      <c r="L37" s="81" t="s">
        <v>83</v>
      </c>
      <c r="M37" s="77">
        <f t="shared" si="17"/>
        <v>43.635865845311429</v>
      </c>
      <c r="N37" s="78">
        <f t="shared" si="18"/>
        <v>12.28747433264887</v>
      </c>
      <c r="O37" s="79">
        <f t="shared" si="19"/>
        <v>33688</v>
      </c>
      <c r="P37" s="80">
        <f t="shared" si="11"/>
        <v>6</v>
      </c>
      <c r="Q37" s="80">
        <f t="shared" si="12"/>
        <v>8</v>
      </c>
      <c r="R37" s="80">
        <f t="shared" si="13"/>
        <v>9</v>
      </c>
      <c r="S37" s="80">
        <f t="shared" si="14"/>
        <v>10</v>
      </c>
      <c r="T37" s="80">
        <f>RANK(O37,$O$32:$O$50,C91)</f>
        <v>11</v>
      </c>
      <c r="U37" s="80">
        <f t="shared" ca="1" si="16"/>
        <v>14.908070683888647</v>
      </c>
    </row>
    <row r="38" spans="1:21" x14ac:dyDescent="0.2">
      <c r="A38" s="66">
        <f t="shared" ca="1" si="10"/>
        <v>19</v>
      </c>
      <c r="B38" s="67" t="s">
        <v>18</v>
      </c>
      <c r="C38" s="68" t="s">
        <v>6</v>
      </c>
      <c r="D38" s="69">
        <v>34137</v>
      </c>
      <c r="E38" s="70">
        <v>41974</v>
      </c>
      <c r="F38" s="71">
        <v>2</v>
      </c>
      <c r="G38" s="72">
        <v>28882</v>
      </c>
      <c r="H38" s="73">
        <v>0</v>
      </c>
      <c r="I38" s="74">
        <v>1</v>
      </c>
      <c r="J38" s="68">
        <v>3</v>
      </c>
      <c r="K38" s="75" t="s">
        <v>84</v>
      </c>
      <c r="L38" s="76"/>
      <c r="M38" s="77">
        <f t="shared" si="17"/>
        <v>29.325119780971939</v>
      </c>
      <c r="N38" s="78">
        <f t="shared" si="18"/>
        <v>7.868583162217659</v>
      </c>
      <c r="O38" s="79">
        <f t="shared" si="19"/>
        <v>28882</v>
      </c>
      <c r="P38" s="80">
        <f t="shared" si="11"/>
        <v>15</v>
      </c>
      <c r="Q38" s="80">
        <f t="shared" si="12"/>
        <v>11</v>
      </c>
      <c r="R38" s="80">
        <f t="shared" si="13"/>
        <v>9</v>
      </c>
      <c r="S38" s="80">
        <f t="shared" si="14"/>
        <v>16</v>
      </c>
      <c r="T38" s="80">
        <f>RANK(O38,$O$32:$O$50,C92)</f>
        <v>17</v>
      </c>
      <c r="U38" s="80">
        <f t="shared" ca="1" si="16"/>
        <v>23.002490953972135</v>
      </c>
    </row>
    <row r="39" spans="1:21" x14ac:dyDescent="0.2">
      <c r="A39" s="66">
        <f t="shared" ca="1" si="10"/>
        <v>6</v>
      </c>
      <c r="B39" s="67" t="s">
        <v>27</v>
      </c>
      <c r="C39" s="68" t="s">
        <v>6</v>
      </c>
      <c r="D39" s="69">
        <v>29547</v>
      </c>
      <c r="E39" s="70">
        <v>43678</v>
      </c>
      <c r="F39" s="71">
        <v>2</v>
      </c>
      <c r="G39" s="72">
        <v>30969</v>
      </c>
      <c r="H39" s="73">
        <v>0</v>
      </c>
      <c r="I39" s="74">
        <v>1</v>
      </c>
      <c r="J39" s="68">
        <v>1</v>
      </c>
      <c r="K39" s="75"/>
      <c r="L39" s="76"/>
      <c r="M39" s="77">
        <f t="shared" si="17"/>
        <v>41.891854893908281</v>
      </c>
      <c r="N39" s="78">
        <f t="shared" si="18"/>
        <v>3.2032854209445585</v>
      </c>
      <c r="O39" s="79">
        <f t="shared" si="19"/>
        <v>30969</v>
      </c>
      <c r="P39" s="80">
        <f t="shared" si="11"/>
        <v>7</v>
      </c>
      <c r="Q39" s="80">
        <f t="shared" si="12"/>
        <v>17</v>
      </c>
      <c r="R39" s="80">
        <f t="shared" si="13"/>
        <v>9</v>
      </c>
      <c r="S39" s="80">
        <f t="shared" si="14"/>
        <v>5</v>
      </c>
      <c r="T39" s="80">
        <f>RANK(O39,$O$32:$O$50,C93)</f>
        <v>6</v>
      </c>
      <c r="U39" s="80">
        <f t="shared" ca="1" si="16"/>
        <v>12.703931754296521</v>
      </c>
    </row>
    <row r="40" spans="1:21" x14ac:dyDescent="0.2">
      <c r="A40" s="66">
        <f t="shared" ca="1" si="10"/>
        <v>18</v>
      </c>
      <c r="B40" s="67" t="s">
        <v>28</v>
      </c>
      <c r="C40" s="68" t="s">
        <v>7</v>
      </c>
      <c r="D40" s="69">
        <v>29696</v>
      </c>
      <c r="E40" s="70">
        <v>42491</v>
      </c>
      <c r="F40" s="71">
        <v>2</v>
      </c>
      <c r="G40" s="72">
        <v>20523</v>
      </c>
      <c r="H40" s="73">
        <v>0</v>
      </c>
      <c r="I40" s="74">
        <v>0.6</v>
      </c>
      <c r="J40" s="68">
        <v>4</v>
      </c>
      <c r="K40" s="75"/>
      <c r="L40" s="76"/>
      <c r="M40" s="77">
        <f t="shared" si="17"/>
        <v>41.483915126625597</v>
      </c>
      <c r="N40" s="78">
        <f t="shared" si="18"/>
        <v>6.453114305270363</v>
      </c>
      <c r="O40" s="79">
        <f t="shared" si="19"/>
        <v>34205</v>
      </c>
      <c r="P40" s="80">
        <f t="shared" si="11"/>
        <v>9</v>
      </c>
      <c r="Q40" s="80">
        <f t="shared" si="12"/>
        <v>14</v>
      </c>
      <c r="R40" s="80">
        <f t="shared" si="13"/>
        <v>9</v>
      </c>
      <c r="S40" s="80">
        <f t="shared" si="14"/>
        <v>18</v>
      </c>
      <c r="T40" s="80">
        <f>RANK(O40,$O$32:$O$50,C94)</f>
        <v>14</v>
      </c>
      <c r="U40" s="80">
        <f t="shared" ca="1" si="16"/>
        <v>21.305757913227794</v>
      </c>
    </row>
    <row r="41" spans="1:21" ht="38.25" x14ac:dyDescent="0.2">
      <c r="A41" s="66">
        <f t="shared" ca="1" si="10"/>
        <v>12</v>
      </c>
      <c r="B41" s="67" t="s">
        <v>29</v>
      </c>
      <c r="C41" s="68" t="s">
        <v>6</v>
      </c>
      <c r="D41" s="69">
        <v>30344</v>
      </c>
      <c r="E41" s="70">
        <v>39052</v>
      </c>
      <c r="F41" s="71">
        <v>2</v>
      </c>
      <c r="G41" s="72">
        <v>30759</v>
      </c>
      <c r="H41" s="73">
        <v>1</v>
      </c>
      <c r="I41" s="74">
        <v>1</v>
      </c>
      <c r="J41" s="68">
        <v>2</v>
      </c>
      <c r="K41" s="75"/>
      <c r="L41" s="81" t="s">
        <v>87</v>
      </c>
      <c r="M41" s="77">
        <f t="shared" si="17"/>
        <v>39.709787816563995</v>
      </c>
      <c r="N41" s="78">
        <f t="shared" si="18"/>
        <v>15.868583162217659</v>
      </c>
      <c r="O41" s="79">
        <f t="shared" si="19"/>
        <v>30759</v>
      </c>
      <c r="P41" s="80">
        <f t="shared" si="11"/>
        <v>11</v>
      </c>
      <c r="Q41" s="80">
        <f t="shared" si="12"/>
        <v>6</v>
      </c>
      <c r="R41" s="80">
        <f t="shared" si="13"/>
        <v>5</v>
      </c>
      <c r="S41" s="80">
        <f t="shared" si="14"/>
        <v>10</v>
      </c>
      <c r="T41" s="80">
        <f t="shared" si="15"/>
        <v>15</v>
      </c>
      <c r="U41" s="80">
        <f t="shared" ca="1" si="16"/>
        <v>15.506133195192536</v>
      </c>
    </row>
    <row r="42" spans="1:21" x14ac:dyDescent="0.2">
      <c r="A42" s="66">
        <f t="shared" ca="1" si="10"/>
        <v>10</v>
      </c>
      <c r="B42" s="67" t="s">
        <v>49</v>
      </c>
      <c r="C42" s="68" t="s">
        <v>7</v>
      </c>
      <c r="D42" s="69">
        <v>34560</v>
      </c>
      <c r="E42" s="70">
        <v>42156</v>
      </c>
      <c r="F42" s="71">
        <v>2</v>
      </c>
      <c r="G42" s="72">
        <v>44203</v>
      </c>
      <c r="H42" s="68">
        <v>1</v>
      </c>
      <c r="I42" s="74">
        <v>1</v>
      </c>
      <c r="J42" s="68">
        <v>2</v>
      </c>
      <c r="K42" s="75"/>
      <c r="L42" s="76"/>
      <c r="M42" s="77">
        <f t="shared" si="17"/>
        <v>28.167008898015059</v>
      </c>
      <c r="N42" s="78">
        <f t="shared" si="18"/>
        <v>7.3702943189596164</v>
      </c>
      <c r="O42" s="79">
        <f t="shared" si="19"/>
        <v>44203</v>
      </c>
      <c r="P42" s="80">
        <f t="shared" si="11"/>
        <v>16</v>
      </c>
      <c r="Q42" s="80">
        <f t="shared" si="12"/>
        <v>12</v>
      </c>
      <c r="R42" s="80">
        <f t="shared" si="13"/>
        <v>5</v>
      </c>
      <c r="S42" s="80">
        <f t="shared" si="14"/>
        <v>10</v>
      </c>
      <c r="T42" s="80">
        <f t="shared" si="15"/>
        <v>1</v>
      </c>
      <c r="U42" s="80">
        <f t="shared" ca="1" si="16"/>
        <v>15.309266653204507</v>
      </c>
    </row>
    <row r="43" spans="1:21" x14ac:dyDescent="0.2">
      <c r="A43" s="66">
        <f t="shared" ca="1" si="10"/>
        <v>13</v>
      </c>
      <c r="B43" s="67" t="s">
        <v>51</v>
      </c>
      <c r="C43" s="68" t="s">
        <v>7</v>
      </c>
      <c r="D43" s="69">
        <v>26400</v>
      </c>
      <c r="E43" s="70">
        <v>35186</v>
      </c>
      <c r="F43" s="71">
        <v>2</v>
      </c>
      <c r="G43" s="72">
        <v>29245</v>
      </c>
      <c r="H43" s="68">
        <v>1</v>
      </c>
      <c r="I43" s="74">
        <v>1</v>
      </c>
      <c r="J43" s="68">
        <v>4</v>
      </c>
      <c r="K43" s="75"/>
      <c r="L43" s="76"/>
      <c r="M43" s="77">
        <f t="shared" si="17"/>
        <v>50.507871321013006</v>
      </c>
      <c r="N43" s="78">
        <f t="shared" si="18"/>
        <v>26.453114305270361</v>
      </c>
      <c r="O43" s="79">
        <f t="shared" si="19"/>
        <v>29245</v>
      </c>
      <c r="P43" s="80">
        <f t="shared" si="11"/>
        <v>2</v>
      </c>
      <c r="Q43" s="80">
        <f t="shared" si="12"/>
        <v>2</v>
      </c>
      <c r="R43" s="80">
        <f t="shared" si="13"/>
        <v>5</v>
      </c>
      <c r="S43" s="80">
        <f t="shared" si="14"/>
        <v>18</v>
      </c>
      <c r="T43" s="80">
        <f t="shared" si="15"/>
        <v>16</v>
      </c>
      <c r="U43" s="80">
        <f t="shared" ca="1" si="16"/>
        <v>15.70332021153107</v>
      </c>
    </row>
    <row r="44" spans="1:21" ht="25.5" x14ac:dyDescent="0.2">
      <c r="A44" s="66">
        <f t="shared" ca="1" si="10"/>
        <v>5</v>
      </c>
      <c r="B44" s="67" t="s">
        <v>53</v>
      </c>
      <c r="C44" s="68" t="s">
        <v>7</v>
      </c>
      <c r="D44" s="69">
        <v>28683</v>
      </c>
      <c r="E44" s="70">
        <v>41061</v>
      </c>
      <c r="F44" s="71">
        <v>2</v>
      </c>
      <c r="G44" s="72">
        <v>33352</v>
      </c>
      <c r="H44" s="68">
        <v>0</v>
      </c>
      <c r="I44" s="74">
        <v>1</v>
      </c>
      <c r="J44" s="68">
        <v>1</v>
      </c>
      <c r="K44" s="75"/>
      <c r="L44" s="81" t="s">
        <v>92</v>
      </c>
      <c r="M44" s="77">
        <f t="shared" si="17"/>
        <v>44.257357973990416</v>
      </c>
      <c r="N44" s="78">
        <f t="shared" si="18"/>
        <v>10.368240930869268</v>
      </c>
      <c r="O44" s="79">
        <f t="shared" si="19"/>
        <v>33352</v>
      </c>
      <c r="P44" s="80">
        <f t="shared" si="11"/>
        <v>4</v>
      </c>
      <c r="Q44" s="80">
        <f t="shared" si="12"/>
        <v>9</v>
      </c>
      <c r="R44" s="80">
        <f t="shared" si="13"/>
        <v>9</v>
      </c>
      <c r="S44" s="80">
        <f t="shared" si="14"/>
        <v>5</v>
      </c>
      <c r="T44" s="80">
        <f t="shared" si="15"/>
        <v>11</v>
      </c>
      <c r="U44" s="80">
        <f t="shared" ca="1" si="16"/>
        <v>11.708640970988677</v>
      </c>
    </row>
    <row r="45" spans="1:21" x14ac:dyDescent="0.2">
      <c r="A45" s="66">
        <f t="shared" ca="1" si="10"/>
        <v>16</v>
      </c>
      <c r="B45" s="67" t="s">
        <v>55</v>
      </c>
      <c r="C45" s="68" t="s">
        <v>7</v>
      </c>
      <c r="D45" s="69">
        <v>34807</v>
      </c>
      <c r="E45" s="70">
        <v>42156</v>
      </c>
      <c r="F45" s="71">
        <v>2</v>
      </c>
      <c r="G45" s="72">
        <v>33734</v>
      </c>
      <c r="H45" s="68">
        <v>0</v>
      </c>
      <c r="I45" s="74">
        <v>1</v>
      </c>
      <c r="J45" s="68">
        <v>2</v>
      </c>
      <c r="K45" s="75"/>
      <c r="L45" s="76"/>
      <c r="M45" s="77">
        <f t="shared" si="17"/>
        <v>27.49075975359343</v>
      </c>
      <c r="N45" s="78">
        <f t="shared" si="18"/>
        <v>7.3702943189596164</v>
      </c>
      <c r="O45" s="79">
        <f t="shared" si="19"/>
        <v>33734</v>
      </c>
      <c r="P45" s="80">
        <f t="shared" si="11"/>
        <v>18</v>
      </c>
      <c r="Q45" s="80">
        <f t="shared" si="12"/>
        <v>12</v>
      </c>
      <c r="R45" s="80">
        <f t="shared" si="13"/>
        <v>9</v>
      </c>
      <c r="S45" s="80">
        <f t="shared" si="14"/>
        <v>10</v>
      </c>
      <c r="T45" s="80">
        <f>RANK(O45,$O$32:$O$50,C99)</f>
        <v>7</v>
      </c>
      <c r="U45" s="80">
        <f t="shared" ca="1" si="16"/>
        <v>19.309359676448395</v>
      </c>
    </row>
    <row r="46" spans="1:21" ht="25.5" x14ac:dyDescent="0.2">
      <c r="A46" s="66">
        <f t="shared" ca="1" si="10"/>
        <v>8</v>
      </c>
      <c r="B46" s="67" t="s">
        <v>58</v>
      </c>
      <c r="C46" s="68" t="s">
        <v>6</v>
      </c>
      <c r="D46" s="69">
        <v>30364</v>
      </c>
      <c r="E46" s="70">
        <v>39052</v>
      </c>
      <c r="F46" s="71">
        <v>2</v>
      </c>
      <c r="G46" s="72">
        <v>27529</v>
      </c>
      <c r="H46" s="68">
        <v>0</v>
      </c>
      <c r="I46" s="74">
        <v>0.8</v>
      </c>
      <c r="J46" s="68">
        <v>1</v>
      </c>
      <c r="K46" s="75"/>
      <c r="L46" s="81" t="s">
        <v>93</v>
      </c>
      <c r="M46" s="77">
        <f t="shared" si="17"/>
        <v>39.655030800821358</v>
      </c>
      <c r="N46" s="78">
        <f t="shared" si="18"/>
        <v>15.868583162217659</v>
      </c>
      <c r="O46" s="79">
        <f t="shared" si="19"/>
        <v>34411.25</v>
      </c>
      <c r="P46" s="80">
        <f t="shared" si="11"/>
        <v>12</v>
      </c>
      <c r="Q46" s="80">
        <f t="shared" si="12"/>
        <v>6</v>
      </c>
      <c r="R46" s="80">
        <f t="shared" si="13"/>
        <v>9</v>
      </c>
      <c r="S46" s="80">
        <f t="shared" si="14"/>
        <v>5</v>
      </c>
      <c r="T46" s="80">
        <f>RANK(O46,$O$32:$O$50,C100)</f>
        <v>5</v>
      </c>
      <c r="U46" s="80">
        <f t="shared" ca="1" si="16"/>
        <v>13.409418800078544</v>
      </c>
    </row>
    <row r="47" spans="1:21" x14ac:dyDescent="0.2">
      <c r="A47" s="66">
        <f t="shared" ca="1" si="10"/>
        <v>3</v>
      </c>
      <c r="B47" s="67" t="s">
        <v>62</v>
      </c>
      <c r="C47" s="68" t="s">
        <v>6</v>
      </c>
      <c r="D47" s="69">
        <v>29830</v>
      </c>
      <c r="E47" s="70">
        <v>43313</v>
      </c>
      <c r="F47" s="71">
        <v>2</v>
      </c>
      <c r="G47" s="72">
        <v>19864</v>
      </c>
      <c r="H47" s="68">
        <v>26</v>
      </c>
      <c r="I47" s="74">
        <v>0.6</v>
      </c>
      <c r="J47" s="68">
        <v>1</v>
      </c>
      <c r="K47" s="75"/>
      <c r="L47" s="76"/>
      <c r="M47" s="77">
        <f t="shared" si="17"/>
        <v>41.117043121149898</v>
      </c>
      <c r="N47" s="78">
        <f t="shared" si="18"/>
        <v>4.2026009582477757</v>
      </c>
      <c r="O47" s="79">
        <f t="shared" si="19"/>
        <v>33106.666666666664</v>
      </c>
      <c r="P47" s="80">
        <f t="shared" si="11"/>
        <v>10</v>
      </c>
      <c r="Q47" s="80">
        <f t="shared" si="12"/>
        <v>16</v>
      </c>
      <c r="R47" s="80">
        <f t="shared" si="13"/>
        <v>1</v>
      </c>
      <c r="S47" s="80">
        <f t="shared" si="14"/>
        <v>5</v>
      </c>
      <c r="T47" s="80">
        <f>RANK(O47,$O$32:$O$50,C101)</f>
        <v>12</v>
      </c>
      <c r="U47" s="80">
        <f t="shared" ca="1" si="16"/>
        <v>11.002820904119842</v>
      </c>
    </row>
    <row r="48" spans="1:21" x14ac:dyDescent="0.2">
      <c r="A48" s="66">
        <f t="shared" ca="1" si="10"/>
        <v>11</v>
      </c>
      <c r="B48" s="67" t="s">
        <v>70</v>
      </c>
      <c r="C48" s="68" t="s">
        <v>7</v>
      </c>
      <c r="D48" s="69">
        <v>28834</v>
      </c>
      <c r="E48" s="70">
        <v>37561</v>
      </c>
      <c r="F48" s="71">
        <v>2</v>
      </c>
      <c r="G48" s="72">
        <v>28774</v>
      </c>
      <c r="H48" s="68">
        <v>0</v>
      </c>
      <c r="I48" s="74">
        <v>1</v>
      </c>
      <c r="J48" s="68">
        <v>2</v>
      </c>
      <c r="K48" s="75"/>
      <c r="L48" s="76"/>
      <c r="M48" s="77">
        <f t="shared" si="17"/>
        <v>43.843942505133469</v>
      </c>
      <c r="N48" s="78">
        <f t="shared" si="18"/>
        <v>19.950718685831621</v>
      </c>
      <c r="O48" s="79">
        <f t="shared" si="19"/>
        <v>28774</v>
      </c>
      <c r="P48" s="80">
        <f t="shared" si="11"/>
        <v>5</v>
      </c>
      <c r="Q48" s="80">
        <f t="shared" si="12"/>
        <v>3</v>
      </c>
      <c r="R48" s="80">
        <f t="shared" si="13"/>
        <v>9</v>
      </c>
      <c r="S48" s="80">
        <f t="shared" si="14"/>
        <v>10</v>
      </c>
      <c r="T48" s="80">
        <f>RANK(O48,$O$32:$O$50,C102)</f>
        <v>18</v>
      </c>
      <c r="U48" s="80">
        <f t="shared" ca="1" si="16"/>
        <v>15.408263624291035</v>
      </c>
    </row>
    <row r="49" spans="1:21" x14ac:dyDescent="0.2">
      <c r="A49" s="66">
        <f t="shared" ca="1" si="10"/>
        <v>15</v>
      </c>
      <c r="B49" s="67" t="s">
        <v>71</v>
      </c>
      <c r="C49" s="68" t="s">
        <v>7</v>
      </c>
      <c r="D49" s="69">
        <v>31423</v>
      </c>
      <c r="E49" s="70">
        <v>38626</v>
      </c>
      <c r="F49" s="71">
        <v>2</v>
      </c>
      <c r="G49" s="72">
        <v>23432</v>
      </c>
      <c r="H49" s="68">
        <v>4</v>
      </c>
      <c r="I49" s="74">
        <v>0.7</v>
      </c>
      <c r="J49" s="68">
        <v>3</v>
      </c>
      <c r="K49" s="75"/>
      <c r="L49" s="76"/>
      <c r="M49" s="77">
        <f t="shared" si="17"/>
        <v>36.755646817248461</v>
      </c>
      <c r="N49" s="78">
        <f t="shared" si="18"/>
        <v>17.034907597535934</v>
      </c>
      <c r="O49" s="79">
        <f t="shared" si="19"/>
        <v>33474.285714285717</v>
      </c>
      <c r="P49" s="80">
        <f t="shared" si="11"/>
        <v>13</v>
      </c>
      <c r="Q49" s="80">
        <f t="shared" si="12"/>
        <v>5</v>
      </c>
      <c r="R49" s="80">
        <f t="shared" si="13"/>
        <v>4</v>
      </c>
      <c r="S49" s="80">
        <f t="shared" si="14"/>
        <v>16</v>
      </c>
      <c r="T49" s="80">
        <f>RANK(O49,$O$32:$O$50,C103)</f>
        <v>10</v>
      </c>
      <c r="U49" s="80">
        <f t="shared" ca="1" si="16"/>
        <v>17.704343676859715</v>
      </c>
    </row>
    <row r="50" spans="1:21" x14ac:dyDescent="0.2">
      <c r="A50" s="66">
        <f t="shared" ca="1" si="10"/>
        <v>7</v>
      </c>
      <c r="B50" s="67" t="s">
        <v>72</v>
      </c>
      <c r="C50" s="68" t="s">
        <v>6</v>
      </c>
      <c r="D50" s="69">
        <v>29591</v>
      </c>
      <c r="E50" s="70">
        <v>44440</v>
      </c>
      <c r="F50" s="71">
        <v>2</v>
      </c>
      <c r="G50" s="72">
        <v>36340</v>
      </c>
      <c r="H50" s="68">
        <v>0</v>
      </c>
      <c r="I50" s="74">
        <v>1</v>
      </c>
      <c r="J50" s="68">
        <v>1</v>
      </c>
      <c r="K50" s="75"/>
      <c r="L50" s="76"/>
      <c r="M50" s="77">
        <f t="shared" si="17"/>
        <v>41.771389459274467</v>
      </c>
      <c r="N50" s="78">
        <f t="shared" si="18"/>
        <v>1.1170431211498972</v>
      </c>
      <c r="O50" s="79">
        <f t="shared" si="19"/>
        <v>36340</v>
      </c>
      <c r="P50" s="80">
        <f>RANK(M50,$M$32:$M$50,$C$82)</f>
        <v>8</v>
      </c>
      <c r="Q50" s="80">
        <f>RANK(N50,$N$32:$N$50,$C$83)</f>
        <v>19</v>
      </c>
      <c r="R50" s="80">
        <f>RANK(H50,$H$32:$H$50,$C$83)</f>
        <v>9</v>
      </c>
      <c r="S50" s="80">
        <f>RANK(J50,$J$32:$J$50,$C$85)</f>
        <v>5</v>
      </c>
      <c r="T50" s="80">
        <f>RANK(O50,$O$32:$O$50,C104)</f>
        <v>3</v>
      </c>
      <c r="U50" s="80">
        <f ca="1">(P50*$D$82+Q50*$D$83+R50*$D$84+S50*$D$85+T50*$D$86)+RAND()/100</f>
        <v>12.708845858544587</v>
      </c>
    </row>
    <row r="51" spans="1:21" ht="51" x14ac:dyDescent="0.2">
      <c r="A51" s="123">
        <f ca="1">RANK(U51,$U$51:$U$63,$J$102)</f>
        <v>7</v>
      </c>
      <c r="B51" s="83" t="s">
        <v>12</v>
      </c>
      <c r="C51" s="84" t="s">
        <v>6</v>
      </c>
      <c r="D51" s="85">
        <v>26974</v>
      </c>
      <c r="E51" s="82">
        <v>37257</v>
      </c>
      <c r="F51" s="86">
        <v>3</v>
      </c>
      <c r="G51" s="87">
        <v>49929</v>
      </c>
      <c r="H51" s="88">
        <v>2</v>
      </c>
      <c r="I51" s="89">
        <v>1</v>
      </c>
      <c r="J51" s="84">
        <v>0</v>
      </c>
      <c r="K51" s="90"/>
      <c r="L51" s="91" t="s">
        <v>82</v>
      </c>
      <c r="M51" s="92">
        <f t="shared" si="17"/>
        <v>48.936344969199176</v>
      </c>
      <c r="N51" s="93">
        <f t="shared" si="18"/>
        <v>20.78302532511978</v>
      </c>
      <c r="O51" s="94">
        <f t="shared" si="19"/>
        <v>49929</v>
      </c>
      <c r="P51" s="95">
        <f>RANK(M51,$M$51:$M$63,$C$90)</f>
        <v>11</v>
      </c>
      <c r="Q51" s="95">
        <f>RANK(N51,$N$51:$N$63,$C$90)</f>
        <v>10</v>
      </c>
      <c r="R51" s="95">
        <f>RANK(H51,$H$51:$H$63,$C$92)</f>
        <v>4</v>
      </c>
      <c r="S51" s="95">
        <f>RANK(J51,$J$51:$J$63,$C$93)</f>
        <v>1</v>
      </c>
      <c r="T51" s="95">
        <f>RANK(O51,$O$51:$O$63,$C$94)</f>
        <v>4</v>
      </c>
      <c r="U51" s="124">
        <f ca="1">(P51*$D$90+Q51*$D$91+R51*$D$92+S51*$D$93+T51*$D$94)+RAND()/100</f>
        <v>4.7098396235487003</v>
      </c>
    </row>
    <row r="52" spans="1:21" ht="38.25" x14ac:dyDescent="0.2">
      <c r="A52" s="123">
        <f t="shared" ref="A52:A54" ca="1" si="20">RANK(U52,$U$51:$U$63,$J$102)</f>
        <v>12</v>
      </c>
      <c r="B52" s="83" t="s">
        <v>19</v>
      </c>
      <c r="C52" s="84" t="s">
        <v>6</v>
      </c>
      <c r="D52" s="85">
        <v>23834</v>
      </c>
      <c r="E52" s="82">
        <v>32690</v>
      </c>
      <c r="F52" s="86">
        <v>3</v>
      </c>
      <c r="G52" s="87">
        <v>55313</v>
      </c>
      <c r="H52" s="88">
        <v>3</v>
      </c>
      <c r="I52" s="89">
        <v>1</v>
      </c>
      <c r="J52" s="84">
        <v>1</v>
      </c>
      <c r="K52" s="90"/>
      <c r="L52" s="91" t="s">
        <v>85</v>
      </c>
      <c r="M52" s="92">
        <f t="shared" si="17"/>
        <v>57.533196440793979</v>
      </c>
      <c r="N52" s="93">
        <f t="shared" si="18"/>
        <v>33.286789869952088</v>
      </c>
      <c r="O52" s="94">
        <f t="shared" si="19"/>
        <v>55313</v>
      </c>
      <c r="P52" s="95">
        <f>RANK(M52,$M$51:$M$63,$C$90)</f>
        <v>13</v>
      </c>
      <c r="Q52" s="95">
        <f>RANK(N52,$N$51:$N$63,$C$90)</f>
        <v>12</v>
      </c>
      <c r="R52" s="95">
        <f>RANK(H52,$H$51:$H$63,$C$92)</f>
        <v>3</v>
      </c>
      <c r="S52" s="95">
        <f>RANK(J52,$J$51:$J$63,$C$93)</f>
        <v>8</v>
      </c>
      <c r="T52" s="95">
        <f>RANK(O52,$O$51:$O$63,$C$94)</f>
        <v>11</v>
      </c>
      <c r="U52" s="124">
        <f ca="1">(P52*$D$90+Q52*$D$91+R52*$D$92+S52*$D$93+T52*$D$94)+RAND()/100</f>
        <v>8.7067430475034939</v>
      </c>
    </row>
    <row r="53" spans="1:21" x14ac:dyDescent="0.2">
      <c r="A53" s="123">
        <f t="shared" ca="1" si="20"/>
        <v>6</v>
      </c>
      <c r="B53" s="83" t="s">
        <v>30</v>
      </c>
      <c r="C53" s="84" t="s">
        <v>6</v>
      </c>
      <c r="D53" s="85">
        <v>30387</v>
      </c>
      <c r="E53" s="82">
        <v>43435</v>
      </c>
      <c r="F53" s="86">
        <v>3</v>
      </c>
      <c r="G53" s="87">
        <v>54566</v>
      </c>
      <c r="H53" s="88">
        <v>9</v>
      </c>
      <c r="I53" s="89">
        <v>1</v>
      </c>
      <c r="J53" s="84">
        <v>0</v>
      </c>
      <c r="K53" s="90"/>
      <c r="L53" s="96"/>
      <c r="M53" s="92">
        <f t="shared" si="17"/>
        <v>39.592060232717316</v>
      </c>
      <c r="N53" s="93">
        <f t="shared" si="18"/>
        <v>3.868583162217659</v>
      </c>
      <c r="O53" s="94">
        <f t="shared" si="19"/>
        <v>54566</v>
      </c>
      <c r="P53" s="95">
        <f>RANK(M53,$M$51:$M$63,$C$90)</f>
        <v>9</v>
      </c>
      <c r="Q53" s="95">
        <f>RANK(N53,$N$51:$N$63,$C$90)</f>
        <v>2</v>
      </c>
      <c r="R53" s="95">
        <f>RANK(H53,$H$51:$H$63,$C$92)</f>
        <v>2</v>
      </c>
      <c r="S53" s="95">
        <f>RANK(J53,$J$51:$J$63,$C$93)</f>
        <v>1</v>
      </c>
      <c r="T53" s="95">
        <f>RANK(O53,$O$51:$O$63,$C$94)</f>
        <v>10</v>
      </c>
      <c r="U53" s="124">
        <f ca="1">(P53*$D$90+Q53*$D$91+R53*$D$92+S53*$D$93+T53*$D$94)+RAND()/100</f>
        <v>4.5090049082333019</v>
      </c>
    </row>
    <row r="54" spans="1:21" x14ac:dyDescent="0.2">
      <c r="A54" s="123">
        <f t="shared" ca="1" si="20"/>
        <v>5</v>
      </c>
      <c r="B54" s="83" t="s">
        <v>31</v>
      </c>
      <c r="C54" s="84" t="s">
        <v>7</v>
      </c>
      <c r="D54" s="85">
        <v>30917</v>
      </c>
      <c r="E54" s="82">
        <v>39661</v>
      </c>
      <c r="F54" s="86">
        <v>3</v>
      </c>
      <c r="G54" s="87">
        <v>46356</v>
      </c>
      <c r="H54" s="88">
        <v>0</v>
      </c>
      <c r="I54" s="89">
        <v>1</v>
      </c>
      <c r="J54" s="84">
        <v>0</v>
      </c>
      <c r="K54" s="90"/>
      <c r="L54" s="96"/>
      <c r="M54" s="92">
        <f t="shared" si="17"/>
        <v>38.1409993155373</v>
      </c>
      <c r="N54" s="93">
        <f t="shared" si="18"/>
        <v>14.201232032854209</v>
      </c>
      <c r="O54" s="94">
        <f t="shared" si="19"/>
        <v>46356</v>
      </c>
      <c r="P54" s="95">
        <f>RANK(M54,$M$51:$M$63,$C$90)</f>
        <v>8</v>
      </c>
      <c r="Q54" s="95">
        <f>RANK(N54,$N$51:$N$63,$C$90)</f>
        <v>9</v>
      </c>
      <c r="R54" s="95">
        <f>RANK(H54,$H$51:$H$63,$C$92)</f>
        <v>8</v>
      </c>
      <c r="S54" s="95">
        <f>RANK(J54,$J$51:$J$63,$C$93)</f>
        <v>1</v>
      </c>
      <c r="T54" s="95">
        <f>RANK(O54,$O$51:$O$63,$C$94)</f>
        <v>3</v>
      </c>
      <c r="U54" s="124">
        <f ca="1">(P54*$D$90+Q54*$D$91+R54*$D$92+S54*$D$93+T54*$D$94)+RAND()/100</f>
        <v>4.2056891797768632</v>
      </c>
    </row>
    <row r="55" spans="1:21" x14ac:dyDescent="0.2">
      <c r="A55" s="123">
        <f t="shared" ref="A55:A63" ca="1" si="21">RANK(U55,$U$51:$U$63,$J$102)</f>
        <v>2</v>
      </c>
      <c r="B55" s="83" t="s">
        <v>33</v>
      </c>
      <c r="C55" s="84" t="s">
        <v>6</v>
      </c>
      <c r="D55" s="85">
        <v>32815</v>
      </c>
      <c r="E55" s="82">
        <v>41883</v>
      </c>
      <c r="F55" s="86">
        <v>3</v>
      </c>
      <c r="G55" s="87">
        <v>52174</v>
      </c>
      <c r="H55" s="88">
        <v>1</v>
      </c>
      <c r="I55" s="89">
        <v>1</v>
      </c>
      <c r="J55" s="84">
        <v>0</v>
      </c>
      <c r="K55" s="90"/>
      <c r="L55" s="96"/>
      <c r="M55" s="92">
        <f t="shared" si="17"/>
        <v>32.944558521560573</v>
      </c>
      <c r="N55" s="93">
        <f t="shared" si="18"/>
        <v>8.1177275838466798</v>
      </c>
      <c r="O55" s="94">
        <f t="shared" si="19"/>
        <v>52174</v>
      </c>
      <c r="P55" s="95">
        <f>RANK(M55,$M$51:$M$63,$C$90)</f>
        <v>6</v>
      </c>
      <c r="Q55" s="95">
        <f>RANK(N55,$N$51:$N$63,$C$90)</f>
        <v>5</v>
      </c>
      <c r="R55" s="95">
        <f>RANK(H55,$H$51:$H$63,$C$92)</f>
        <v>6</v>
      </c>
      <c r="S55" s="95">
        <f>RANK(J55,$J$51:$J$63,$C$93)</f>
        <v>1</v>
      </c>
      <c r="T55" s="95">
        <f>RANK(O55,$O$51:$O$63,$C$94)</f>
        <v>6</v>
      </c>
      <c r="U55" s="124">
        <f ca="1">(P55*$D$90+Q55*$D$91+R55*$D$92+S55*$D$93+T55*$D$94)+RAND()/100</f>
        <v>3.8066624981184018</v>
      </c>
    </row>
    <row r="56" spans="1:21" x14ac:dyDescent="0.2">
      <c r="A56" s="123">
        <f t="shared" ca="1" si="21"/>
        <v>9</v>
      </c>
      <c r="B56" s="83" t="s">
        <v>43</v>
      </c>
      <c r="C56" s="84" t="s">
        <v>6</v>
      </c>
      <c r="D56" s="85">
        <v>34633</v>
      </c>
      <c r="E56" s="82">
        <v>41334</v>
      </c>
      <c r="F56" s="86">
        <v>3</v>
      </c>
      <c r="G56" s="87">
        <v>50237</v>
      </c>
      <c r="H56" s="84">
        <v>2</v>
      </c>
      <c r="I56" s="89">
        <v>1</v>
      </c>
      <c r="J56" s="84">
        <v>2</v>
      </c>
      <c r="K56" s="90" t="s">
        <v>84</v>
      </c>
      <c r="L56" s="96"/>
      <c r="M56" s="92">
        <f t="shared" si="17"/>
        <v>27.967145790554415</v>
      </c>
      <c r="N56" s="93">
        <f t="shared" si="18"/>
        <v>9.6208076659822037</v>
      </c>
      <c r="O56" s="94">
        <f t="shared" si="19"/>
        <v>50237</v>
      </c>
      <c r="P56" s="95">
        <f>RANK(M56,$M$51:$M$63,$C$90)</f>
        <v>3</v>
      </c>
      <c r="Q56" s="95">
        <f>RANK(N56,$N$51:$N$63,$C$90)</f>
        <v>8</v>
      </c>
      <c r="R56" s="95">
        <f>RANK(H56,$H$51:$H$63,$C$92)</f>
        <v>4</v>
      </c>
      <c r="S56" s="95">
        <f>RANK(J56,$J$51:$J$63,$C$93)</f>
        <v>11</v>
      </c>
      <c r="T56" s="95">
        <f>RANK(O56,$O$51:$O$63,$C$94)</f>
        <v>5</v>
      </c>
      <c r="U56" s="124">
        <f ca="1">(P56*$D$90+Q56*$D$91+R56*$D$92+S56*$D$93+T56*$D$94)+RAND()/100</f>
        <v>6.103364804056957</v>
      </c>
    </row>
    <row r="57" spans="1:21" ht="25.5" x14ac:dyDescent="0.2">
      <c r="A57" s="123">
        <f t="shared" ca="1" si="21"/>
        <v>11</v>
      </c>
      <c r="B57" s="83" t="s">
        <v>48</v>
      </c>
      <c r="C57" s="84" t="s">
        <v>6</v>
      </c>
      <c r="D57" s="85">
        <v>32980</v>
      </c>
      <c r="E57" s="82">
        <v>41883</v>
      </c>
      <c r="F57" s="86">
        <v>3</v>
      </c>
      <c r="G57" s="87">
        <v>54312</v>
      </c>
      <c r="H57" s="84">
        <v>0</v>
      </c>
      <c r="I57" s="89">
        <v>1</v>
      </c>
      <c r="J57" s="84">
        <v>2</v>
      </c>
      <c r="K57" s="90"/>
      <c r="L57" s="91" t="s">
        <v>91</v>
      </c>
      <c r="M57" s="92">
        <f t="shared" si="17"/>
        <v>32.492813141683776</v>
      </c>
      <c r="N57" s="93">
        <f t="shared" si="18"/>
        <v>8.1177275838466798</v>
      </c>
      <c r="O57" s="94">
        <f t="shared" si="19"/>
        <v>54312</v>
      </c>
      <c r="P57" s="95">
        <f>RANK(M57,$M$51:$M$63,$C$90)</f>
        <v>5</v>
      </c>
      <c r="Q57" s="95">
        <f>RANK(N57,$N$51:$N$63,$C$90)</f>
        <v>5</v>
      </c>
      <c r="R57" s="95">
        <f>RANK(H57,$H$51:$H$63,$C$92)</f>
        <v>8</v>
      </c>
      <c r="S57" s="95">
        <f>RANK(J57,$J$51:$J$63,$C$93)</f>
        <v>11</v>
      </c>
      <c r="T57" s="95">
        <f>RANK(O57,$O$51:$O$63,$C$94)</f>
        <v>9</v>
      </c>
      <c r="U57" s="124">
        <f ca="1">(P57*$D$90+Q57*$D$91+R57*$D$92+S57*$D$93+T57*$D$94)+RAND()/100</f>
        <v>7.4036010383753377</v>
      </c>
    </row>
    <row r="58" spans="1:21" x14ac:dyDescent="0.2">
      <c r="A58" s="123">
        <f t="shared" ca="1" si="21"/>
        <v>8</v>
      </c>
      <c r="B58" s="83" t="s">
        <v>56</v>
      </c>
      <c r="C58" s="84" t="s">
        <v>6</v>
      </c>
      <c r="D58" s="85">
        <v>34165</v>
      </c>
      <c r="E58" s="82">
        <v>41974</v>
      </c>
      <c r="F58" s="86">
        <v>3</v>
      </c>
      <c r="G58" s="87">
        <v>53110</v>
      </c>
      <c r="H58" s="84">
        <v>0</v>
      </c>
      <c r="I58" s="89">
        <v>1</v>
      </c>
      <c r="J58" s="84">
        <v>1</v>
      </c>
      <c r="K58" s="90"/>
      <c r="L58" s="96"/>
      <c r="M58" s="92">
        <f t="shared" si="17"/>
        <v>29.248459958932237</v>
      </c>
      <c r="N58" s="93">
        <f t="shared" si="18"/>
        <v>7.868583162217659</v>
      </c>
      <c r="O58" s="94">
        <f t="shared" si="19"/>
        <v>53110</v>
      </c>
      <c r="P58" s="95">
        <f>RANK(M58,$M$51:$M$63,$C$90)</f>
        <v>4</v>
      </c>
      <c r="Q58" s="95">
        <f>RANK(N58,$N$51:$N$63,$C$90)</f>
        <v>4</v>
      </c>
      <c r="R58" s="95">
        <f>RANK(H58,$H$51:$H$63,$C$92)</f>
        <v>8</v>
      </c>
      <c r="S58" s="95">
        <f>RANK(J58,$J$51:$J$63,$C$93)</f>
        <v>8</v>
      </c>
      <c r="T58" s="95">
        <f>RANK(O58,$O$51:$O$63,$C$94)</f>
        <v>8</v>
      </c>
      <c r="U58" s="124">
        <f ca="1">(P58*$D$90+Q58*$D$91+R58*$D$92+S58*$D$93+T58*$D$94)+RAND()/100</f>
        <v>6.0006048750783041</v>
      </c>
    </row>
    <row r="59" spans="1:21" x14ac:dyDescent="0.2">
      <c r="A59" s="123">
        <f t="shared" ca="1" si="21"/>
        <v>4</v>
      </c>
      <c r="B59" s="83" t="s">
        <v>57</v>
      </c>
      <c r="C59" s="84" t="s">
        <v>7</v>
      </c>
      <c r="D59" s="85">
        <v>35990</v>
      </c>
      <c r="E59" s="82">
        <v>43282</v>
      </c>
      <c r="F59" s="86">
        <v>3</v>
      </c>
      <c r="G59" s="87">
        <v>59173</v>
      </c>
      <c r="H59" s="84">
        <v>1</v>
      </c>
      <c r="I59" s="89">
        <v>1</v>
      </c>
      <c r="J59" s="84">
        <v>0</v>
      </c>
      <c r="K59" s="90" t="s">
        <v>89</v>
      </c>
      <c r="L59" s="96"/>
      <c r="M59" s="92">
        <f t="shared" si="17"/>
        <v>24.251882272416154</v>
      </c>
      <c r="N59" s="93">
        <f t="shared" si="18"/>
        <v>4.2874743326488707</v>
      </c>
      <c r="O59" s="94">
        <f t="shared" si="19"/>
        <v>59173</v>
      </c>
      <c r="P59" s="95">
        <f>RANK(M59,$M$51:$M$63,$C$90)</f>
        <v>1</v>
      </c>
      <c r="Q59" s="95">
        <f>RANK(N59,$N$51:$N$63,$C$90)</f>
        <v>3</v>
      </c>
      <c r="R59" s="95">
        <f>RANK(H59,$H$51:$H$63,$C$92)</f>
        <v>6</v>
      </c>
      <c r="S59" s="95">
        <f>RANK(J59,$J$51:$J$63,$C$93)</f>
        <v>1</v>
      </c>
      <c r="T59" s="95">
        <f>RANK(O59,$O$51:$O$63,$C$94)</f>
        <v>13</v>
      </c>
      <c r="U59" s="124">
        <f ca="1">(P59*$D$90+Q59*$D$91+R59*$D$92+S59*$D$93+T59*$D$94)+RAND()/100</f>
        <v>4.0031287040276808</v>
      </c>
    </row>
    <row r="60" spans="1:21" x14ac:dyDescent="0.2">
      <c r="A60" s="123">
        <f t="shared" ca="1" si="21"/>
        <v>1</v>
      </c>
      <c r="B60" s="83" t="s">
        <v>59</v>
      </c>
      <c r="C60" s="84" t="s">
        <v>6</v>
      </c>
      <c r="D60" s="85">
        <v>26990</v>
      </c>
      <c r="E60" s="82">
        <v>37257</v>
      </c>
      <c r="F60" s="86">
        <v>3</v>
      </c>
      <c r="G60" s="87">
        <v>35644</v>
      </c>
      <c r="H60" s="84">
        <v>12</v>
      </c>
      <c r="I60" s="89">
        <v>1</v>
      </c>
      <c r="J60" s="84">
        <v>0</v>
      </c>
      <c r="K60" s="90"/>
      <c r="L60" s="96"/>
      <c r="M60" s="92">
        <f t="shared" si="17"/>
        <v>48.892539356605063</v>
      </c>
      <c r="N60" s="93">
        <f t="shared" si="18"/>
        <v>20.78302532511978</v>
      </c>
      <c r="O60" s="94">
        <f t="shared" si="19"/>
        <v>35644</v>
      </c>
      <c r="P60" s="95">
        <f>RANK(M60,$M$51:$M$63,$C$90)</f>
        <v>10</v>
      </c>
      <c r="Q60" s="95">
        <f>RANK(N60,$N$51:$N$63,$C$90)</f>
        <v>10</v>
      </c>
      <c r="R60" s="95">
        <f>RANK(H60,$H$51:$H$63,$C$92)</f>
        <v>1</v>
      </c>
      <c r="S60" s="95">
        <f>RANK(J60,$J$51:$J$63,$C$93)</f>
        <v>1</v>
      </c>
      <c r="T60" s="95">
        <f>RANK(O60,$O$51:$O$63,$C$94)</f>
        <v>1</v>
      </c>
      <c r="U60" s="124">
        <f ca="1">(P60*$D$90+Q60*$D$91+R60*$D$92+S60*$D$93+T60*$D$94)+RAND()/100</f>
        <v>3.6005413454381774</v>
      </c>
    </row>
    <row r="61" spans="1:21" x14ac:dyDescent="0.2">
      <c r="A61" s="123">
        <f t="shared" ca="1" si="21"/>
        <v>13</v>
      </c>
      <c r="B61" s="83" t="s">
        <v>61</v>
      </c>
      <c r="C61" s="84" t="s">
        <v>7</v>
      </c>
      <c r="D61" s="85">
        <v>23954</v>
      </c>
      <c r="E61" s="82">
        <v>32690</v>
      </c>
      <c r="F61" s="86">
        <v>3</v>
      </c>
      <c r="G61" s="87">
        <v>36555</v>
      </c>
      <c r="H61" s="84">
        <v>0</v>
      </c>
      <c r="I61" s="89">
        <v>1</v>
      </c>
      <c r="J61" s="84">
        <v>4</v>
      </c>
      <c r="K61" s="90"/>
      <c r="L61" s="96"/>
      <c r="M61" s="92">
        <f t="shared" si="17"/>
        <v>57.204654346338124</v>
      </c>
      <c r="N61" s="93">
        <f t="shared" si="18"/>
        <v>33.286789869952088</v>
      </c>
      <c r="O61" s="94">
        <f t="shared" si="19"/>
        <v>36555</v>
      </c>
      <c r="P61" s="95">
        <f>RANK(M61,$M$51:$M$63,$C$90)</f>
        <v>12</v>
      </c>
      <c r="Q61" s="95">
        <f>RANK(N61,$N$51:$N$63,$C$90)</f>
        <v>12</v>
      </c>
      <c r="R61" s="95">
        <f>RANK(H61,$H$51:$H$63,$C$92)</f>
        <v>8</v>
      </c>
      <c r="S61" s="95">
        <f>RANK(J61,$J$51:$J$63,$C$93)</f>
        <v>13</v>
      </c>
      <c r="T61" s="95">
        <f>RANK(O61,$O$51:$O$63,$C$94)</f>
        <v>2</v>
      </c>
      <c r="U61" s="124">
        <f ca="1">(P61*$D$90+Q61*$D$91+R61*$D$92+S61*$D$93+T61*$D$94)+RAND()/100</f>
        <v>8.7099188655398319</v>
      </c>
    </row>
    <row r="62" spans="1:21" x14ac:dyDescent="0.2">
      <c r="A62" s="123">
        <f t="shared" ca="1" si="21"/>
        <v>3</v>
      </c>
      <c r="B62" s="83" t="s">
        <v>65</v>
      </c>
      <c r="C62" s="84" t="s">
        <v>6</v>
      </c>
      <c r="D62" s="85">
        <v>35300</v>
      </c>
      <c r="E62" s="82">
        <v>44440</v>
      </c>
      <c r="F62" s="86">
        <v>3</v>
      </c>
      <c r="G62" s="87">
        <v>55420</v>
      </c>
      <c r="H62" s="84">
        <v>0</v>
      </c>
      <c r="I62" s="89">
        <v>1</v>
      </c>
      <c r="J62" s="84">
        <v>0</v>
      </c>
      <c r="K62" s="90"/>
      <c r="L62" s="96"/>
      <c r="M62" s="92">
        <f t="shared" si="17"/>
        <v>26.140999315537304</v>
      </c>
      <c r="N62" s="93">
        <f t="shared" si="18"/>
        <v>1.1170431211498972</v>
      </c>
      <c r="O62" s="94">
        <f t="shared" si="19"/>
        <v>55420</v>
      </c>
      <c r="P62" s="95">
        <f>RANK(M62,$M$51:$M$63,$C$90)</f>
        <v>2</v>
      </c>
      <c r="Q62" s="95">
        <f>RANK(N62,$N$51:$N$63,$C$90)</f>
        <v>1</v>
      </c>
      <c r="R62" s="95">
        <f>RANK(H62,$H$51:$H$63,$C$92)</f>
        <v>8</v>
      </c>
      <c r="S62" s="95">
        <f>RANK(J62,$J$51:$J$63,$C$93)</f>
        <v>1</v>
      </c>
      <c r="T62" s="95">
        <f>RANK(O62,$O$51:$O$63,$C$94)</f>
        <v>12</v>
      </c>
      <c r="U62" s="124">
        <f ca="1">(P62*$D$90+Q62*$D$91+R62*$D$92+S62*$D$93+T62*$D$94)+RAND()/100</f>
        <v>4.0010733700218672</v>
      </c>
    </row>
    <row r="63" spans="1:21" ht="25.5" x14ac:dyDescent="0.2">
      <c r="A63" s="123">
        <f t="shared" ca="1" si="21"/>
        <v>10</v>
      </c>
      <c r="B63" s="83" t="s">
        <v>67</v>
      </c>
      <c r="C63" s="84" t="s">
        <v>7</v>
      </c>
      <c r="D63" s="85">
        <v>31558</v>
      </c>
      <c r="E63" s="82">
        <v>41579</v>
      </c>
      <c r="F63" s="86">
        <v>3</v>
      </c>
      <c r="G63" s="87">
        <v>52441</v>
      </c>
      <c r="H63" s="84">
        <v>0</v>
      </c>
      <c r="I63" s="89">
        <v>1</v>
      </c>
      <c r="J63" s="84">
        <v>1</v>
      </c>
      <c r="K63" s="90"/>
      <c r="L63" s="91" t="s">
        <v>95</v>
      </c>
      <c r="M63" s="92">
        <f t="shared" si="17"/>
        <v>36.386036960985628</v>
      </c>
      <c r="N63" s="93">
        <f t="shared" si="18"/>
        <v>8.9500342231348391</v>
      </c>
      <c r="O63" s="94">
        <f t="shared" si="19"/>
        <v>52441</v>
      </c>
      <c r="P63" s="95">
        <f>RANK(M63,$M$51:$M$63,$C$90)</f>
        <v>7</v>
      </c>
      <c r="Q63" s="95">
        <f>RANK(N63,$N$51:$N$63,$C$90)</f>
        <v>7</v>
      </c>
      <c r="R63" s="95">
        <f>RANK(H63,$H$51:$H$63,$C$92)</f>
        <v>8</v>
      </c>
      <c r="S63" s="95">
        <f>RANK(J63,$J$51:$J$63,$C$93)</f>
        <v>8</v>
      </c>
      <c r="T63" s="95">
        <f>RANK(O63,$O$51:$O$63,$C$94)</f>
        <v>7</v>
      </c>
      <c r="U63" s="124">
        <f ca="1">(P63*$D$90+Q63*$D$91+R63*$D$92+S63*$D$93+T63*$D$94)+RAND()/100</f>
        <v>6.7089626938734321</v>
      </c>
    </row>
    <row r="64" spans="1:21" x14ac:dyDescent="0.2">
      <c r="A64" s="97"/>
      <c r="B64" s="98" t="s">
        <v>20</v>
      </c>
      <c r="C64" s="99" t="s">
        <v>6</v>
      </c>
      <c r="D64" s="100">
        <v>23986</v>
      </c>
      <c r="E64" s="97">
        <v>30348</v>
      </c>
      <c r="F64" s="101">
        <v>4</v>
      </c>
      <c r="G64" s="102">
        <v>99367</v>
      </c>
      <c r="H64" s="103">
        <v>4</v>
      </c>
      <c r="I64" s="104">
        <v>1</v>
      </c>
      <c r="J64" s="99">
        <v>1</v>
      </c>
      <c r="K64" s="105"/>
      <c r="L64" s="106"/>
      <c r="M64" s="107">
        <f t="shared" si="17"/>
        <v>57.117043121149898</v>
      </c>
      <c r="N64" s="108">
        <f t="shared" si="18"/>
        <v>39.698836413415471</v>
      </c>
      <c r="O64" s="109">
        <f t="shared" si="19"/>
        <v>99367</v>
      </c>
      <c r="P64" s="110"/>
      <c r="Q64" s="110"/>
      <c r="R64" s="110"/>
      <c r="S64" s="110"/>
      <c r="T64" s="110"/>
      <c r="U64" s="110"/>
    </row>
    <row r="65" spans="1:21" x14ac:dyDescent="0.2">
      <c r="A65" s="97"/>
      <c r="B65" s="98" t="s">
        <v>32</v>
      </c>
      <c r="C65" s="99" t="s">
        <v>6</v>
      </c>
      <c r="D65" s="100">
        <v>32117</v>
      </c>
      <c r="E65" s="97">
        <v>41699</v>
      </c>
      <c r="F65" s="101">
        <v>4</v>
      </c>
      <c r="G65" s="102">
        <v>127272</v>
      </c>
      <c r="H65" s="103">
        <v>0</v>
      </c>
      <c r="I65" s="104">
        <v>1</v>
      </c>
      <c r="J65" s="99">
        <v>0</v>
      </c>
      <c r="K65" s="105"/>
      <c r="L65" s="106"/>
      <c r="M65" s="107">
        <f t="shared" si="17"/>
        <v>34.855578370978783</v>
      </c>
      <c r="N65" s="108">
        <f t="shared" si="18"/>
        <v>8.6214921286789874</v>
      </c>
      <c r="O65" s="109">
        <f t="shared" si="19"/>
        <v>127272</v>
      </c>
      <c r="P65" s="110"/>
      <c r="Q65" s="110"/>
      <c r="R65" s="110"/>
      <c r="S65" s="110"/>
      <c r="T65" s="110"/>
      <c r="U65" s="110"/>
    </row>
    <row r="66" spans="1:21" x14ac:dyDescent="0.2">
      <c r="A66" s="97"/>
      <c r="B66" s="98" t="s">
        <v>44</v>
      </c>
      <c r="C66" s="99" t="s">
        <v>7</v>
      </c>
      <c r="D66" s="100">
        <v>28568</v>
      </c>
      <c r="E66" s="97">
        <v>36892</v>
      </c>
      <c r="F66" s="101">
        <v>4</v>
      </c>
      <c r="G66" s="102">
        <v>103749</v>
      </c>
      <c r="H66" s="99">
        <v>0</v>
      </c>
      <c r="I66" s="104">
        <v>1</v>
      </c>
      <c r="J66" s="99">
        <v>1</v>
      </c>
      <c r="K66" s="105"/>
      <c r="L66" s="106"/>
      <c r="M66" s="107">
        <f t="shared" si="17"/>
        <v>44.572210814510612</v>
      </c>
      <c r="N66" s="108">
        <f t="shared" si="18"/>
        <v>21.782340862422998</v>
      </c>
      <c r="O66" s="109">
        <f t="shared" si="19"/>
        <v>103749</v>
      </c>
      <c r="P66" s="110"/>
      <c r="Q66" s="110"/>
      <c r="R66" s="110"/>
      <c r="S66" s="110"/>
      <c r="T66" s="110"/>
      <c r="U66" s="110"/>
    </row>
    <row r="67" spans="1:21" ht="13.5" thickBot="1" x14ac:dyDescent="0.25">
      <c r="A67" s="97"/>
      <c r="B67" s="111" t="s">
        <v>68</v>
      </c>
      <c r="C67" s="112" t="s">
        <v>6</v>
      </c>
      <c r="D67" s="113">
        <v>32161</v>
      </c>
      <c r="E67" s="114">
        <v>41699</v>
      </c>
      <c r="F67" s="115">
        <v>4</v>
      </c>
      <c r="G67" s="116">
        <v>153446</v>
      </c>
      <c r="H67" s="112">
        <v>0</v>
      </c>
      <c r="I67" s="117">
        <v>1</v>
      </c>
      <c r="J67" s="112">
        <v>2</v>
      </c>
      <c r="K67" s="118"/>
      <c r="L67" s="119"/>
      <c r="M67" s="120">
        <f t="shared" si="17"/>
        <v>34.735112936344969</v>
      </c>
      <c r="N67" s="121">
        <f t="shared" si="18"/>
        <v>8.6214921286789874</v>
      </c>
      <c r="O67" s="122">
        <f t="shared" si="19"/>
        <v>153446</v>
      </c>
      <c r="P67" s="110"/>
      <c r="Q67" s="110"/>
      <c r="R67" s="110"/>
      <c r="S67" s="110"/>
      <c r="T67" s="110"/>
      <c r="U67" s="110"/>
    </row>
    <row r="68" spans="1:21" x14ac:dyDescent="0.2">
      <c r="C68"/>
      <c r="D68"/>
      <c r="E68"/>
    </row>
    <row r="69" spans="1:21" x14ac:dyDescent="0.2">
      <c r="C69"/>
      <c r="D69" t="s">
        <v>130</v>
      </c>
      <c r="E69"/>
      <c r="F69" s="3" t="s">
        <v>131</v>
      </c>
    </row>
    <row r="70" spans="1:21" x14ac:dyDescent="0.2">
      <c r="C70"/>
      <c r="D70"/>
      <c r="E70"/>
      <c r="J70" s="4" t="s">
        <v>75</v>
      </c>
    </row>
    <row r="71" spans="1:21" x14ac:dyDescent="0.2">
      <c r="B71" s="14" t="s">
        <v>118</v>
      </c>
      <c r="C71" s="15" t="s">
        <v>138</v>
      </c>
      <c r="D71" s="16" t="s">
        <v>139</v>
      </c>
      <c r="E71" t="s">
        <v>117</v>
      </c>
      <c r="I71" t="s">
        <v>145</v>
      </c>
      <c r="J71" s="14"/>
      <c r="K71" s="15" t="s">
        <v>125</v>
      </c>
      <c r="L71" s="21" t="s">
        <v>126</v>
      </c>
      <c r="M71" s="15" t="s">
        <v>127</v>
      </c>
      <c r="N71" s="15" t="s">
        <v>128</v>
      </c>
      <c r="O71" s="19" t="s">
        <v>129</v>
      </c>
    </row>
    <row r="72" spans="1:21" x14ac:dyDescent="0.2">
      <c r="B72" s="14" t="s">
        <v>120</v>
      </c>
      <c r="C72" s="17">
        <v>0</v>
      </c>
      <c r="D72" s="18">
        <v>0.3</v>
      </c>
      <c r="E72" s="4" t="str">
        <f>E82</f>
        <v>Le plus vieux en priorité</v>
      </c>
      <c r="F72" s="13"/>
      <c r="J72" s="15">
        <v>1</v>
      </c>
      <c r="K72" s="15" t="str">
        <f ca="1">VLOOKUP(J72,$A$4:$L$31,2,FALSE)</f>
        <v>Individu_56</v>
      </c>
      <c r="L72" s="21" t="str">
        <f ca="1">VLOOKUP(J72,$A$4:$L$31,3,FALSE)</f>
        <v>F</v>
      </c>
      <c r="M72" s="20">
        <f t="shared" ref="M72:M81" ca="1" si="22">VLOOKUP(J72,$A$4:$L$31,9,FALSE)</f>
        <v>1</v>
      </c>
      <c r="N72" s="14">
        <f ca="1">VLOOKUP(J72,$A$4:$L$31,11,FALSE)</f>
        <v>0</v>
      </c>
      <c r="O72" s="14">
        <f ca="1">VLOOKUP(J72,$A$4:$L$31,12,FALSE)</f>
        <v>0</v>
      </c>
    </row>
    <row r="73" spans="1:21" x14ac:dyDescent="0.2">
      <c r="B73" s="14" t="s">
        <v>121</v>
      </c>
      <c r="C73" s="17">
        <v>0</v>
      </c>
      <c r="D73" s="18">
        <v>0.4</v>
      </c>
      <c r="E73" s="3" t="str">
        <f>IF(C73=0,"Le plus ancien en priorité","Le plus récent en priorité")</f>
        <v>Le plus ancien en priorité</v>
      </c>
      <c r="J73" s="15">
        <v>2</v>
      </c>
      <c r="K73" s="15" t="str">
        <f ca="1">VLOOKUP(J73,$A$4:$L$31,2,FALSE)</f>
        <v>Individu_74</v>
      </c>
      <c r="L73" s="21" t="str">
        <f t="shared" ref="L73:L81" ca="1" si="23">VLOOKUP(J73,$A$4:$L$31,3,FALSE)</f>
        <v>F</v>
      </c>
      <c r="M73" s="20">
        <f t="shared" ca="1" si="22"/>
        <v>1</v>
      </c>
      <c r="N73" s="14">
        <f t="shared" ref="N73:N81" ca="1" si="24">VLOOKUP(J73,$A$4:$L$31,11,FALSE)</f>
        <v>0</v>
      </c>
      <c r="O73" s="14">
        <f t="shared" ref="O73:O81" ca="1" si="25">VLOOKUP(J73,$A$4:$L$31,12,FALSE)</f>
        <v>0</v>
      </c>
    </row>
    <row r="74" spans="1:21" x14ac:dyDescent="0.2">
      <c r="B74" s="14" t="s">
        <v>41</v>
      </c>
      <c r="C74" s="17">
        <v>0</v>
      </c>
      <c r="D74" s="18">
        <v>0.5</v>
      </c>
      <c r="E74" s="3" t="str">
        <f>IF(C74=0,"Le plus absent en priorité","Le plus présent en priorité")</f>
        <v>Le plus absent en priorité</v>
      </c>
      <c r="J74" s="15">
        <v>3</v>
      </c>
      <c r="K74" s="15" t="str">
        <f ca="1">VLOOKUP(J74,$A$4:$L$31,2,FALSE)</f>
        <v>Individu_21</v>
      </c>
      <c r="L74" s="21" t="str">
        <f t="shared" ca="1" si="23"/>
        <v>M</v>
      </c>
      <c r="M74" s="20">
        <f t="shared" ca="1" si="22"/>
        <v>0.8</v>
      </c>
      <c r="N74" s="14">
        <f t="shared" ca="1" si="24"/>
        <v>0</v>
      </c>
      <c r="O74" s="14">
        <f t="shared" ca="1" si="25"/>
        <v>0</v>
      </c>
    </row>
    <row r="75" spans="1:21" x14ac:dyDescent="0.2">
      <c r="B75" s="14" t="s">
        <v>122</v>
      </c>
      <c r="C75" s="17">
        <v>0</v>
      </c>
      <c r="D75" s="18">
        <v>0.6</v>
      </c>
      <c r="E75" s="3" t="str">
        <f>IF(C75=0,"Le salarié avec le plus d'enfant à charge","Le salarié avec le moins d'enfant à charges")</f>
        <v>Le salarié avec le plus d'enfant à charge</v>
      </c>
      <c r="J75" s="15">
        <v>4</v>
      </c>
      <c r="K75" s="15" t="str">
        <f t="shared" ref="K75:K81" ca="1" si="26">VLOOKUP(J75,$A$4:$L$31,2,FALSE)</f>
        <v>Individu_23</v>
      </c>
      <c r="L75" s="21" t="str">
        <f t="shared" ca="1" si="23"/>
        <v>F</v>
      </c>
      <c r="M75" s="20">
        <f t="shared" ca="1" si="22"/>
        <v>1</v>
      </c>
      <c r="N75" s="14">
        <f t="shared" ca="1" si="24"/>
        <v>0</v>
      </c>
      <c r="O75" s="14">
        <f t="shared" ca="1" si="25"/>
        <v>0</v>
      </c>
    </row>
    <row r="76" spans="1:21" x14ac:dyDescent="0.2">
      <c r="B76" s="14" t="s">
        <v>123</v>
      </c>
      <c r="C76" s="17">
        <v>0</v>
      </c>
      <c r="D76" s="18">
        <v>0.7</v>
      </c>
      <c r="E76" s="3" t="str">
        <f>IF(C76=0,"Le salarié avec le plus gros salaire","Le salarié avec le plus petit salaire")</f>
        <v>Le salarié avec le plus gros salaire</v>
      </c>
      <c r="J76" s="15">
        <v>5</v>
      </c>
      <c r="K76" s="15" t="str">
        <f t="shared" ca="1" si="26"/>
        <v>Individu_69</v>
      </c>
      <c r="L76" s="21" t="str">
        <f t="shared" ca="1" si="23"/>
        <v>M</v>
      </c>
      <c r="M76" s="20">
        <f t="shared" ca="1" si="22"/>
        <v>0.8</v>
      </c>
      <c r="N76" s="14">
        <f t="shared" ca="1" si="24"/>
        <v>0</v>
      </c>
      <c r="O76" s="14">
        <f t="shared" ca="1" si="25"/>
        <v>0</v>
      </c>
    </row>
    <row r="77" spans="1:21" x14ac:dyDescent="0.2">
      <c r="J77" s="15">
        <v>6</v>
      </c>
      <c r="K77" s="15"/>
      <c r="L77" s="21" t="str">
        <f t="shared" ca="1" si="23"/>
        <v>M</v>
      </c>
      <c r="M77" s="20">
        <f t="shared" ca="1" si="22"/>
        <v>1</v>
      </c>
      <c r="N77" s="14">
        <f t="shared" ca="1" si="24"/>
        <v>0</v>
      </c>
      <c r="O77" s="14">
        <f t="shared" ca="1" si="25"/>
        <v>0</v>
      </c>
    </row>
    <row r="78" spans="1:21" ht="51" x14ac:dyDescent="0.2">
      <c r="J78" s="17">
        <v>7</v>
      </c>
      <c r="K78" s="17" t="str">
        <f t="shared" ca="1" si="26"/>
        <v>Individu_22</v>
      </c>
      <c r="L78" s="22" t="str">
        <f t="shared" ca="1" si="23"/>
        <v>F</v>
      </c>
      <c r="M78" s="23">
        <f t="shared" ca="1" si="22"/>
        <v>1</v>
      </c>
      <c r="N78" s="24">
        <f t="shared" ca="1" si="24"/>
        <v>0</v>
      </c>
      <c r="O78" s="21" t="str">
        <f t="shared" ca="1" si="25"/>
        <v>arrêtée par la police pour avoir battu son mari</v>
      </c>
    </row>
    <row r="79" spans="1:21" x14ac:dyDescent="0.2">
      <c r="J79" s="15">
        <v>8</v>
      </c>
      <c r="K79" s="15" t="str">
        <f ca="1">VLOOKUP(J79,$A$4:$L$31,2,FALSE)</f>
        <v>Individu_44</v>
      </c>
      <c r="L79" s="21" t="str">
        <f t="shared" ca="1" si="23"/>
        <v>M</v>
      </c>
      <c r="M79" s="20">
        <f t="shared" ca="1" si="22"/>
        <v>0.8</v>
      </c>
      <c r="N79" s="14">
        <f t="shared" ca="1" si="24"/>
        <v>0</v>
      </c>
      <c r="O79" s="14">
        <f t="shared" ca="1" si="25"/>
        <v>0</v>
      </c>
    </row>
    <row r="80" spans="1:21" x14ac:dyDescent="0.2">
      <c r="J80" s="15">
        <v>9</v>
      </c>
      <c r="K80" s="15" t="str">
        <f t="shared" ca="1" si="26"/>
        <v>Individu_20</v>
      </c>
      <c r="L80" s="21" t="str">
        <f t="shared" ca="1" si="23"/>
        <v>M</v>
      </c>
      <c r="M80" s="20">
        <f t="shared" ca="1" si="22"/>
        <v>1</v>
      </c>
      <c r="N80" s="14">
        <f t="shared" ca="1" si="24"/>
        <v>0</v>
      </c>
      <c r="O80" s="14">
        <f t="shared" ca="1" si="25"/>
        <v>0</v>
      </c>
    </row>
    <row r="81" spans="2:15" x14ac:dyDescent="0.2">
      <c r="B81" s="14" t="s">
        <v>119</v>
      </c>
      <c r="C81" s="15" t="s">
        <v>138</v>
      </c>
      <c r="D81" s="16" t="s">
        <v>141</v>
      </c>
      <c r="E81" s="4" t="s">
        <v>142</v>
      </c>
      <c r="J81" s="15">
        <v>10</v>
      </c>
      <c r="K81" s="15" t="str">
        <f t="shared" ca="1" si="26"/>
        <v>Individu_80</v>
      </c>
      <c r="L81" s="21" t="str">
        <f t="shared" ca="1" si="23"/>
        <v>F</v>
      </c>
      <c r="M81" s="20">
        <f t="shared" ca="1" si="22"/>
        <v>1</v>
      </c>
      <c r="N81" s="14">
        <f t="shared" ca="1" si="24"/>
        <v>0</v>
      </c>
      <c r="O81" s="14">
        <f t="shared" ca="1" si="25"/>
        <v>0</v>
      </c>
    </row>
    <row r="82" spans="2:15" x14ac:dyDescent="0.2">
      <c r="B82" s="14" t="s">
        <v>120</v>
      </c>
      <c r="C82" s="15">
        <v>0</v>
      </c>
      <c r="D82" s="18">
        <v>0.4</v>
      </c>
      <c r="E82" s="4" t="str">
        <f>IF(C72=0,"Le plus vieux en priorité","Le plus jeune en priorité")</f>
        <v>Le plus vieux en priorité</v>
      </c>
    </row>
    <row r="83" spans="2:15" x14ac:dyDescent="0.2">
      <c r="B83" s="14" t="s">
        <v>121</v>
      </c>
      <c r="C83" s="15">
        <v>0</v>
      </c>
      <c r="D83" s="18">
        <v>0.1</v>
      </c>
      <c r="E83" s="3" t="str">
        <f>IF(C83=0,"Le plus ancien en priorité","Le plus récent en priorité")</f>
        <v>Le plus ancien en priorité</v>
      </c>
    </row>
    <row r="84" spans="2:15" x14ac:dyDescent="0.2">
      <c r="B84" s="14" t="s">
        <v>41</v>
      </c>
      <c r="C84" s="15">
        <v>0</v>
      </c>
      <c r="D84" s="18">
        <v>0.5</v>
      </c>
      <c r="E84" s="3" t="str">
        <f>IF(C84=0,"Le plus absent en priorité","Le plus présent en priorité")</f>
        <v>Le plus absent en priorité</v>
      </c>
    </row>
    <row r="85" spans="2:15" x14ac:dyDescent="0.2">
      <c r="B85" s="14" t="s">
        <v>122</v>
      </c>
      <c r="C85" s="15">
        <v>1</v>
      </c>
      <c r="D85" s="18">
        <v>0.5</v>
      </c>
      <c r="E85" s="3" t="str">
        <f>IF(C85=0,"Le salarié avec le plus d'enfant à charge","Le salarié avec le moins d'enfant à charges")</f>
        <v>Le salarié avec le moins d'enfant à charges</v>
      </c>
    </row>
    <row r="86" spans="2:15" x14ac:dyDescent="0.2">
      <c r="B86" s="14" t="s">
        <v>123</v>
      </c>
      <c r="C86" s="15">
        <v>0</v>
      </c>
      <c r="D86" s="18">
        <v>0.2</v>
      </c>
      <c r="E86" s="3" t="str">
        <f>IF(C86=0,"Le salarié avec le plus gros salaire","Le salarié avec le plus petit salaire")</f>
        <v>Le salarié avec le plus gros salaire</v>
      </c>
      <c r="I86" s="3" t="s">
        <v>144</v>
      </c>
      <c r="J86" s="14"/>
      <c r="K86" s="15" t="s">
        <v>125</v>
      </c>
      <c r="L86" s="21" t="s">
        <v>126</v>
      </c>
      <c r="M86" s="15" t="s">
        <v>127</v>
      </c>
      <c r="N86" s="15" t="s">
        <v>128</v>
      </c>
      <c r="O86" s="19" t="s">
        <v>129</v>
      </c>
    </row>
    <row r="87" spans="2:15" x14ac:dyDescent="0.2">
      <c r="J87" s="15">
        <v>1</v>
      </c>
      <c r="K87" s="15" t="str">
        <f ca="1">VLOOKUP(J87,$A$32:$L$50,2,FALSE)</f>
        <v>Individu_02</v>
      </c>
      <c r="L87" s="21" t="str">
        <f ca="1">VLOOKUP(J87,$A$4:$L$31,3,FALSE)</f>
        <v>F</v>
      </c>
      <c r="M87" s="20">
        <f ca="1">VLOOKUP(J87,$A$4:$L$31,9,FALSE)</f>
        <v>1</v>
      </c>
      <c r="N87" s="14">
        <f ca="1">VLOOKUP(J87,$A$32:$L$50,11,FALSE)</f>
        <v>0</v>
      </c>
      <c r="O87" s="14" t="str">
        <f t="shared" ref="O87:O96" ca="1" si="27">VLOOKUP(J87,$A$32:$L$50,12,FALSE)</f>
        <v xml:space="preserve"> </v>
      </c>
    </row>
    <row r="88" spans="2:15" x14ac:dyDescent="0.2">
      <c r="J88" s="15">
        <v>2</v>
      </c>
      <c r="K88" s="15" t="str">
        <f t="shared" ref="K88:K96" ca="1" si="28">VLOOKUP(J88,$A$32:$L$50,2,FALSE)</f>
        <v>Individu_03</v>
      </c>
      <c r="L88" s="21" t="str">
        <f t="shared" ref="L88:L96" ca="1" si="29">VLOOKUP(J88,$A$4:$L$31,3,FALSE)</f>
        <v>F</v>
      </c>
      <c r="M88" s="20">
        <f t="shared" ref="M88:M96" ca="1" si="30">VLOOKUP(J88,$A$4:$L$31,9,FALSE)</f>
        <v>1</v>
      </c>
      <c r="N88" s="14">
        <f t="shared" ref="N88:N96" ca="1" si="31">VLOOKUP(J88,$A$32:$L$50,11,FALSE)</f>
        <v>0</v>
      </c>
      <c r="O88" s="14" t="str">
        <f t="shared" ca="1" si="27"/>
        <v xml:space="preserve"> </v>
      </c>
    </row>
    <row r="89" spans="2:15" x14ac:dyDescent="0.2">
      <c r="B89" s="14" t="s">
        <v>124</v>
      </c>
      <c r="C89" s="15"/>
      <c r="D89" s="16"/>
      <c r="E89" s="4" t="s">
        <v>142</v>
      </c>
      <c r="J89" s="15">
        <v>3</v>
      </c>
      <c r="K89" s="15" t="str">
        <f t="shared" ca="1" si="28"/>
        <v>Individu_67</v>
      </c>
      <c r="L89" s="21" t="str">
        <f t="shared" ca="1" si="29"/>
        <v>M</v>
      </c>
      <c r="M89" s="20">
        <f t="shared" ca="1" si="30"/>
        <v>0.8</v>
      </c>
      <c r="N89" s="14">
        <f t="shared" ca="1" si="31"/>
        <v>0</v>
      </c>
      <c r="O89" s="14">
        <f t="shared" ca="1" si="27"/>
        <v>0</v>
      </c>
    </row>
    <row r="90" spans="2:15" x14ac:dyDescent="0.2">
      <c r="B90" s="14" t="s">
        <v>120</v>
      </c>
      <c r="C90" s="15">
        <v>1</v>
      </c>
      <c r="D90" s="18">
        <v>0.2</v>
      </c>
      <c r="E90" s="4" t="str">
        <f>IF(C80=0,"Le plus vieux en priorité","Le plus jeune en priorité")</f>
        <v>Le plus vieux en priorité</v>
      </c>
      <c r="J90" s="15">
        <v>4</v>
      </c>
      <c r="K90" s="15" t="str">
        <f t="shared" ca="1" si="28"/>
        <v>Individu_07</v>
      </c>
      <c r="L90" s="21" t="str">
        <f t="shared" ca="1" si="29"/>
        <v>F</v>
      </c>
      <c r="M90" s="20">
        <f t="shared" ca="1" si="30"/>
        <v>1</v>
      </c>
      <c r="N90" s="14">
        <f t="shared" ca="1" si="31"/>
        <v>0</v>
      </c>
      <c r="O90" s="14">
        <f t="shared" ca="1" si="27"/>
        <v>0</v>
      </c>
    </row>
    <row r="91" spans="2:15" x14ac:dyDescent="0.2">
      <c r="B91" s="14" t="s">
        <v>121</v>
      </c>
      <c r="C91" s="15">
        <v>1</v>
      </c>
      <c r="D91" s="18">
        <v>0.1</v>
      </c>
      <c r="E91" s="3" t="str">
        <f>IF(C91=0,"Le plus ancien en priorité","Le plus récent en priorité")</f>
        <v>Le plus récent en priorité</v>
      </c>
      <c r="J91" s="15">
        <v>5</v>
      </c>
      <c r="K91" s="15" t="str">
        <f t="shared" ca="1" si="28"/>
        <v>Individu_55</v>
      </c>
      <c r="L91" s="21" t="str">
        <f t="shared" ca="1" si="29"/>
        <v>M</v>
      </c>
      <c r="M91" s="20">
        <f t="shared" ca="1" si="30"/>
        <v>0.8</v>
      </c>
      <c r="N91" s="14">
        <f t="shared" ca="1" si="31"/>
        <v>0</v>
      </c>
      <c r="O91" s="14" t="str">
        <f t="shared" ca="1" si="27"/>
        <v>Très amie avec la femme du directeur !</v>
      </c>
    </row>
    <row r="92" spans="2:15" x14ac:dyDescent="0.2">
      <c r="B92" s="14" t="s">
        <v>41</v>
      </c>
      <c r="C92" s="15">
        <v>0</v>
      </c>
      <c r="D92" s="18">
        <v>0.1</v>
      </c>
      <c r="E92" s="3" t="str">
        <f>IF(C92=0,"Le plus absent en priorité","Le plus présent en priorité")</f>
        <v>Le plus absent en priorité</v>
      </c>
      <c r="J92" s="15">
        <v>6</v>
      </c>
      <c r="K92" s="15" t="str">
        <f t="shared" ca="1" si="28"/>
        <v>Individu_24</v>
      </c>
      <c r="L92" s="21" t="str">
        <f t="shared" ca="1" si="29"/>
        <v>M</v>
      </c>
      <c r="M92" s="20">
        <f t="shared" ca="1" si="30"/>
        <v>1</v>
      </c>
      <c r="N92" s="14">
        <f t="shared" ca="1" si="31"/>
        <v>0</v>
      </c>
      <c r="O92" s="14">
        <f t="shared" ca="1" si="27"/>
        <v>0</v>
      </c>
    </row>
    <row r="93" spans="2:15" x14ac:dyDescent="0.2">
      <c r="B93" s="14" t="s">
        <v>122</v>
      </c>
      <c r="C93" s="15">
        <v>1</v>
      </c>
      <c r="D93" s="18">
        <v>0.3</v>
      </c>
      <c r="E93" s="3" t="str">
        <f>IF(C93=0,"Le salarié avec le plus d'enfant à charge","Le salarié avec le moins d'enfant à charges")</f>
        <v>Le salarié avec le moins d'enfant à charges</v>
      </c>
      <c r="J93" s="15">
        <v>7</v>
      </c>
      <c r="K93" s="15" t="str">
        <f t="shared" ca="1" si="28"/>
        <v>Individu_78</v>
      </c>
      <c r="L93" s="21" t="str">
        <f t="shared" ca="1" si="29"/>
        <v>F</v>
      </c>
      <c r="M93" s="20">
        <f t="shared" ca="1" si="30"/>
        <v>1</v>
      </c>
      <c r="N93" s="14">
        <f t="shared" ca="1" si="31"/>
        <v>0</v>
      </c>
      <c r="O93" s="14">
        <f t="shared" ca="1" si="27"/>
        <v>0</v>
      </c>
    </row>
    <row r="94" spans="2:15" x14ac:dyDescent="0.2">
      <c r="B94" s="14" t="s">
        <v>123</v>
      </c>
      <c r="C94" s="15">
        <v>1</v>
      </c>
      <c r="D94" s="18">
        <v>0.2</v>
      </c>
      <c r="E94" s="3" t="str">
        <f>IF(C94=0,"Le salarié avec le plus gros salaire","Le salarié avec le plus petit salaire")</f>
        <v>Le salarié avec le plus petit salaire</v>
      </c>
      <c r="J94" s="15">
        <v>8</v>
      </c>
      <c r="K94" s="15" t="str">
        <f t="shared" ca="1" si="28"/>
        <v>Individu_63</v>
      </c>
      <c r="L94" s="21" t="str">
        <f t="shared" ca="1" si="29"/>
        <v>M</v>
      </c>
      <c r="M94" s="20">
        <f t="shared" ca="1" si="30"/>
        <v>0.8</v>
      </c>
      <c r="N94" s="14">
        <f t="shared" ca="1" si="31"/>
        <v>0</v>
      </c>
      <c r="O94" s="14" t="str">
        <f t="shared" ca="1" si="27"/>
        <v>suspecté de harcélement</v>
      </c>
    </row>
    <row r="95" spans="2:15" x14ac:dyDescent="0.2">
      <c r="J95" s="15">
        <v>9</v>
      </c>
      <c r="K95" s="15" t="str">
        <f t="shared" ca="1" si="28"/>
        <v>Individu_12</v>
      </c>
      <c r="L95" s="21" t="str">
        <f t="shared" ca="1" si="29"/>
        <v>M</v>
      </c>
      <c r="M95" s="20">
        <f t="shared" ca="1" si="30"/>
        <v>1</v>
      </c>
      <c r="N95" s="14">
        <f t="shared" ca="1" si="31"/>
        <v>0</v>
      </c>
      <c r="O95" s="14" t="str">
        <f t="shared" ca="1" si="27"/>
        <v>a eu un avertissement pour dispute avec collègue</v>
      </c>
    </row>
    <row r="96" spans="2:15" x14ac:dyDescent="0.2">
      <c r="J96" s="15">
        <v>10</v>
      </c>
      <c r="K96" s="15" t="str">
        <f t="shared" ca="1" si="28"/>
        <v>Individu_50</v>
      </c>
      <c r="L96" s="21" t="str">
        <f t="shared" ca="1" si="29"/>
        <v>F</v>
      </c>
      <c r="M96" s="20">
        <f t="shared" ca="1" si="30"/>
        <v>1</v>
      </c>
      <c r="N96" s="14">
        <f t="shared" ca="1" si="31"/>
        <v>0</v>
      </c>
      <c r="O96" s="14">
        <f t="shared" ca="1" si="27"/>
        <v>0</v>
      </c>
    </row>
    <row r="97" spans="9:15" x14ac:dyDescent="0.2">
      <c r="J97" s="3"/>
      <c r="L97" s="4"/>
      <c r="M97" s="3"/>
      <c r="N97" s="12"/>
    </row>
    <row r="101" spans="9:15" x14ac:dyDescent="0.2">
      <c r="I101" s="3" t="s">
        <v>143</v>
      </c>
      <c r="J101" s="14"/>
      <c r="K101" s="15" t="s">
        <v>125</v>
      </c>
      <c r="L101" s="21" t="s">
        <v>126</v>
      </c>
      <c r="M101" s="15" t="s">
        <v>127</v>
      </c>
      <c r="N101" s="15" t="s">
        <v>128</v>
      </c>
      <c r="O101" s="19" t="s">
        <v>129</v>
      </c>
    </row>
    <row r="102" spans="9:15" x14ac:dyDescent="0.2">
      <c r="J102" s="15">
        <v>1</v>
      </c>
      <c r="K102" s="15" t="str">
        <f ca="1">VLOOKUP(J102,$A$51:$L$63,2,FALSE)</f>
        <v>Individu_64</v>
      </c>
      <c r="L102" s="21" t="str">
        <f ca="1">VLOOKUP(J102,$A$50:$L$63,3,FALSE)</f>
        <v>M</v>
      </c>
      <c r="M102" s="20">
        <f ca="1">VLOOKUP(J102,$A$50:$L$63,9,FALSE)</f>
        <v>1</v>
      </c>
      <c r="N102" s="14">
        <f ca="1">VLOOKUP(J102,$A$50:$L$63,11,FALSE)</f>
        <v>0</v>
      </c>
      <c r="O102" s="14">
        <f ca="1">VLOOKUP(J102,$A$50:$L$63,12,FALSE)</f>
        <v>0</v>
      </c>
    </row>
    <row r="103" spans="9:15" x14ac:dyDescent="0.2">
      <c r="J103" s="15">
        <v>2</v>
      </c>
      <c r="K103" s="15" t="str">
        <f t="shared" ref="K103:K111" ca="1" si="32">VLOOKUP(J103,$A$51:$L$63,2,FALSE)</f>
        <v>Individu_32</v>
      </c>
      <c r="L103" s="21" t="str">
        <f t="shared" ref="L103:L111" ca="1" si="33">VLOOKUP(J103,$A$50:$L$63,3,FALSE)</f>
        <v>M</v>
      </c>
      <c r="M103" s="20">
        <f t="shared" ref="M103:M111" ca="1" si="34">VLOOKUP(J103,$A$50:$L$63,9,FALSE)</f>
        <v>1</v>
      </c>
      <c r="N103" s="14">
        <f t="shared" ref="N103:N111" ca="1" si="35">VLOOKUP(J103,$A$50:$L$63,11,FALSE)</f>
        <v>0</v>
      </c>
      <c r="O103" s="14">
        <f t="shared" ref="O103:O111" ca="1" si="36">VLOOKUP(J103,$A$50:$L$63,12,FALSE)</f>
        <v>0</v>
      </c>
    </row>
    <row r="104" spans="9:15" x14ac:dyDescent="0.2">
      <c r="J104" s="15">
        <v>3</v>
      </c>
      <c r="K104" s="15" t="str">
        <f t="shared" ca="1" si="32"/>
        <v>Individu_70</v>
      </c>
      <c r="L104" s="21" t="str">
        <f t="shared" ca="1" si="33"/>
        <v>M</v>
      </c>
      <c r="M104" s="20">
        <f t="shared" ca="1" si="34"/>
        <v>1</v>
      </c>
      <c r="N104" s="14">
        <f t="shared" ca="1" si="35"/>
        <v>0</v>
      </c>
      <c r="O104" s="14">
        <f t="shared" ca="1" si="36"/>
        <v>0</v>
      </c>
    </row>
    <row r="105" spans="9:15" x14ac:dyDescent="0.2">
      <c r="J105" s="15">
        <v>4</v>
      </c>
      <c r="K105" s="15" t="str">
        <f t="shared" ca="1" si="32"/>
        <v>Individu_62</v>
      </c>
      <c r="L105" s="21" t="str">
        <f t="shared" ca="1" si="33"/>
        <v>F</v>
      </c>
      <c r="M105" s="20">
        <f t="shared" ca="1" si="34"/>
        <v>1</v>
      </c>
      <c r="N105" s="14" t="str">
        <f t="shared" ca="1" si="35"/>
        <v>DS</v>
      </c>
      <c r="O105" s="14">
        <f t="shared" ca="1" si="36"/>
        <v>0</v>
      </c>
    </row>
    <row r="106" spans="9:15" x14ac:dyDescent="0.2">
      <c r="J106" s="15">
        <v>5</v>
      </c>
      <c r="K106" s="15" t="str">
        <f t="shared" ca="1" si="32"/>
        <v>Individu_29</v>
      </c>
      <c r="L106" s="21" t="str">
        <f t="shared" ca="1" si="33"/>
        <v>F</v>
      </c>
      <c r="M106" s="20">
        <f t="shared" ca="1" si="34"/>
        <v>1</v>
      </c>
      <c r="N106" s="14">
        <f t="shared" ca="1" si="35"/>
        <v>0</v>
      </c>
      <c r="O106" s="14">
        <f t="shared" ca="1" si="36"/>
        <v>0</v>
      </c>
    </row>
    <row r="107" spans="9:15" x14ac:dyDescent="0.2">
      <c r="J107" s="15">
        <v>6</v>
      </c>
      <c r="K107" s="15" t="str">
        <f t="shared" ca="1" si="32"/>
        <v>Individu_28</v>
      </c>
      <c r="L107" s="21" t="str">
        <f t="shared" ca="1" si="33"/>
        <v>M</v>
      </c>
      <c r="M107" s="20">
        <f t="shared" ca="1" si="34"/>
        <v>1</v>
      </c>
      <c r="N107" s="14">
        <f t="shared" ca="1" si="35"/>
        <v>0</v>
      </c>
      <c r="O107" s="14">
        <f t="shared" ca="1" si="36"/>
        <v>0</v>
      </c>
    </row>
    <row r="108" spans="9:15" x14ac:dyDescent="0.2">
      <c r="J108" s="15">
        <v>7</v>
      </c>
      <c r="K108" s="15" t="str">
        <f t="shared" ca="1" si="32"/>
        <v>Individu_06</v>
      </c>
      <c r="L108" s="21" t="str">
        <f t="shared" ca="1" si="33"/>
        <v>M</v>
      </c>
      <c r="M108" s="20">
        <f t="shared" ca="1" si="34"/>
        <v>1</v>
      </c>
      <c r="N108" s="14">
        <f t="shared" ca="1" si="35"/>
        <v>0</v>
      </c>
      <c r="O108" s="14">
        <f t="shared" ca="1" si="36"/>
        <v>0</v>
      </c>
    </row>
    <row r="109" spans="9:15" x14ac:dyDescent="0.2">
      <c r="J109" s="15">
        <v>8</v>
      </c>
      <c r="K109" s="15" t="str">
        <f t="shared" ca="1" si="32"/>
        <v>Individu_61</v>
      </c>
      <c r="L109" s="21" t="str">
        <f t="shared" ca="1" si="33"/>
        <v>M</v>
      </c>
      <c r="M109" s="20">
        <f t="shared" ca="1" si="34"/>
        <v>1</v>
      </c>
      <c r="N109" s="14">
        <f t="shared" ca="1" si="35"/>
        <v>0</v>
      </c>
      <c r="O109" s="14">
        <f t="shared" ca="1" si="36"/>
        <v>0</v>
      </c>
    </row>
    <row r="110" spans="9:15" x14ac:dyDescent="0.2">
      <c r="J110" s="15">
        <v>9</v>
      </c>
      <c r="K110" s="15" t="str">
        <f t="shared" ca="1" si="32"/>
        <v>Individu_41</v>
      </c>
      <c r="L110" s="21" t="str">
        <f t="shared" ca="1" si="33"/>
        <v>M</v>
      </c>
      <c r="M110" s="20">
        <f t="shared" ca="1" si="34"/>
        <v>1</v>
      </c>
      <c r="N110" s="14" t="str">
        <f t="shared" ca="1" si="35"/>
        <v>DP</v>
      </c>
      <c r="O110" s="14">
        <f t="shared" ca="1" si="36"/>
        <v>0</v>
      </c>
    </row>
    <row r="111" spans="9:15" x14ac:dyDescent="0.2">
      <c r="J111" s="15">
        <v>10</v>
      </c>
      <c r="K111" s="15" t="str">
        <f t="shared" ca="1" si="32"/>
        <v>Individu_72</v>
      </c>
      <c r="L111" s="21" t="str">
        <f t="shared" ca="1" si="33"/>
        <v>F</v>
      </c>
      <c r="M111" s="20">
        <f t="shared" ca="1" si="34"/>
        <v>1</v>
      </c>
      <c r="N111" s="14">
        <f t="shared" ca="1" si="35"/>
        <v>0</v>
      </c>
      <c r="O111" s="14" t="str">
        <f t="shared" ca="1" si="36"/>
        <v>en état de dépression chronique</v>
      </c>
    </row>
  </sheetData>
  <sortState xmlns:xlrd2="http://schemas.microsoft.com/office/spreadsheetml/2017/richdata2" ref="B4:O67">
    <sortCondition ref="F4:F67"/>
  </sortState>
  <mergeCells count="2">
    <mergeCell ref="N1:W1"/>
    <mergeCell ref="W3:Z3"/>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Ambre Cerdan</cp:lastModifiedBy>
  <dcterms:created xsi:type="dcterms:W3CDTF">2006-09-28T07:58:50Z</dcterms:created>
  <dcterms:modified xsi:type="dcterms:W3CDTF">2022-10-14T09:56:42Z</dcterms:modified>
</cp:coreProperties>
</file>