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hidePivotFieldList="1" defaultThemeVersion="124226"/>
  <mc:AlternateContent xmlns:mc="http://schemas.openxmlformats.org/markup-compatibility/2006">
    <mc:Choice Requires="x15">
      <x15ac:absPath xmlns:x15ac="http://schemas.microsoft.com/office/spreadsheetml/2010/11/ac" url="C:\Users\0100910K\OneDrive - SNCF\Bureau\"/>
    </mc:Choice>
  </mc:AlternateContent>
  <xr:revisionPtr revIDLastSave="0" documentId="8_{290E4099-9030-4AC1-A792-C1802243B481}" xr6:coauthVersionLast="47" xr6:coauthVersionMax="47" xr10:uidLastSave="{00000000-0000-0000-0000-000000000000}"/>
  <bookViews>
    <workbookView xWindow="-120" yWindow="-120" windowWidth="20730" windowHeight="11160" xr2:uid="{00000000-000D-0000-FFFF-FFFF00000000}"/>
  </bookViews>
  <sheets>
    <sheet name="Donné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3" i="1" l="1"/>
  <c r="E107" i="1"/>
  <c r="E106" i="1"/>
  <c r="E105" i="1"/>
  <c r="E104" i="1"/>
  <c r="E91" i="1"/>
  <c r="E90" i="1"/>
  <c r="E89" i="1"/>
  <c r="E88" i="1"/>
  <c r="E87"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51" i="1"/>
  <c r="T51" i="1"/>
  <c r="S51" i="1"/>
  <c r="R51" i="1"/>
  <c r="Q51" i="1"/>
  <c r="E75" i="1"/>
  <c r="E74" i="1"/>
  <c r="E73" i="1"/>
  <c r="E72" i="1"/>
  <c r="E71" i="1"/>
  <c r="S33" i="1"/>
  <c r="S34" i="1"/>
  <c r="S35" i="1"/>
  <c r="S36" i="1"/>
  <c r="S37" i="1"/>
  <c r="S38" i="1"/>
  <c r="S39" i="1"/>
  <c r="S40" i="1"/>
  <c r="S41" i="1"/>
  <c r="S42" i="1"/>
  <c r="S43" i="1"/>
  <c r="S44" i="1"/>
  <c r="S45" i="1"/>
  <c r="S46" i="1"/>
  <c r="S47" i="1"/>
  <c r="S48" i="1"/>
  <c r="S49" i="1"/>
  <c r="S50" i="1"/>
  <c r="S32" i="1"/>
  <c r="R33" i="1"/>
  <c r="R34" i="1"/>
  <c r="R35" i="1"/>
  <c r="R36" i="1"/>
  <c r="R37" i="1"/>
  <c r="R38" i="1"/>
  <c r="R39" i="1"/>
  <c r="R40" i="1"/>
  <c r="R41" i="1"/>
  <c r="R42" i="1"/>
  <c r="R43" i="1"/>
  <c r="R44" i="1"/>
  <c r="R45" i="1"/>
  <c r="R46" i="1"/>
  <c r="R47" i="1"/>
  <c r="R48" i="1"/>
  <c r="R49" i="1"/>
  <c r="R50" i="1"/>
  <c r="R32" i="1"/>
  <c r="R5" i="1"/>
  <c r="S5" i="1"/>
  <c r="R6" i="1"/>
  <c r="S6" i="1"/>
  <c r="R7" i="1"/>
  <c r="S7" i="1"/>
  <c r="R8" i="1"/>
  <c r="S8" i="1"/>
  <c r="R9" i="1"/>
  <c r="S9" i="1"/>
  <c r="R10" i="1"/>
  <c r="S10" i="1"/>
  <c r="R11" i="1"/>
  <c r="S11" i="1"/>
  <c r="R12" i="1"/>
  <c r="S12" i="1"/>
  <c r="R13" i="1"/>
  <c r="S13" i="1"/>
  <c r="R14" i="1"/>
  <c r="S14" i="1"/>
  <c r="R15" i="1"/>
  <c r="S15" i="1"/>
  <c r="R16" i="1"/>
  <c r="S16" i="1"/>
  <c r="R17" i="1"/>
  <c r="S17" i="1"/>
  <c r="R18" i="1"/>
  <c r="S18" i="1"/>
  <c r="R19" i="1"/>
  <c r="S19" i="1"/>
  <c r="R20" i="1"/>
  <c r="S20" i="1"/>
  <c r="R21" i="1"/>
  <c r="S21" i="1"/>
  <c r="R22" i="1"/>
  <c r="S22" i="1"/>
  <c r="R23" i="1"/>
  <c r="S23" i="1"/>
  <c r="R24" i="1"/>
  <c r="S24" i="1"/>
  <c r="R25" i="1"/>
  <c r="S25" i="1"/>
  <c r="R26" i="1"/>
  <c r="S26" i="1"/>
  <c r="R27" i="1"/>
  <c r="S27" i="1"/>
  <c r="R28" i="1"/>
  <c r="S28" i="1"/>
  <c r="R29" i="1"/>
  <c r="S29" i="1"/>
  <c r="R30" i="1"/>
  <c r="S30" i="1"/>
  <c r="R31" i="1"/>
  <c r="S31" i="1"/>
  <c r="S4" i="1"/>
  <c r="R4" i="1"/>
  <c r="O31" i="1"/>
  <c r="N31" i="1"/>
  <c r="M31" i="1"/>
  <c r="O30" i="1"/>
  <c r="N30" i="1"/>
  <c r="M30" i="1"/>
  <c r="O50" i="1"/>
  <c r="N50" i="1"/>
  <c r="M50" i="1"/>
  <c r="O49" i="1"/>
  <c r="N49" i="1"/>
  <c r="M49" i="1"/>
  <c r="O48" i="1"/>
  <c r="N48" i="1"/>
  <c r="M48" i="1"/>
  <c r="O29" i="1"/>
  <c r="N29" i="1"/>
  <c r="M29" i="1"/>
  <c r="O67" i="1"/>
  <c r="N67" i="1"/>
  <c r="M67" i="1"/>
  <c r="O63" i="1"/>
  <c r="N63" i="1"/>
  <c r="M63" i="1"/>
  <c r="O28" i="1"/>
  <c r="N28" i="1"/>
  <c r="M28" i="1"/>
  <c r="O62" i="1"/>
  <c r="N62" i="1"/>
  <c r="M62" i="1"/>
  <c r="O27" i="1"/>
  <c r="N27" i="1"/>
  <c r="M27" i="1"/>
  <c r="O26" i="1"/>
  <c r="N26" i="1"/>
  <c r="M26" i="1"/>
  <c r="O47" i="1"/>
  <c r="N47" i="1"/>
  <c r="M47" i="1"/>
  <c r="O61" i="1"/>
  <c r="N61" i="1"/>
  <c r="M61" i="1"/>
  <c r="O25" i="1"/>
  <c r="N25" i="1"/>
  <c r="M25" i="1"/>
  <c r="O60" i="1"/>
  <c r="N60" i="1"/>
  <c r="M60" i="1"/>
  <c r="O46" i="1"/>
  <c r="N46" i="1"/>
  <c r="M46" i="1"/>
  <c r="O59" i="1"/>
  <c r="N59" i="1"/>
  <c r="M59" i="1"/>
  <c r="O58" i="1"/>
  <c r="N58" i="1"/>
  <c r="M58" i="1"/>
  <c r="O45" i="1"/>
  <c r="N45" i="1"/>
  <c r="M45" i="1"/>
  <c r="O24" i="1"/>
  <c r="N24" i="1"/>
  <c r="M24" i="1"/>
  <c r="O44" i="1"/>
  <c r="N44" i="1"/>
  <c r="M44" i="1"/>
  <c r="O23" i="1"/>
  <c r="N23" i="1"/>
  <c r="M23" i="1"/>
  <c r="O43" i="1"/>
  <c r="N43" i="1"/>
  <c r="M43" i="1"/>
  <c r="O22" i="1"/>
  <c r="N22" i="1"/>
  <c r="M22" i="1"/>
  <c r="O42" i="1"/>
  <c r="N42" i="1"/>
  <c r="M42" i="1"/>
  <c r="O57" i="1"/>
  <c r="N57" i="1"/>
  <c r="M57" i="1"/>
  <c r="O21" i="1"/>
  <c r="N21" i="1"/>
  <c r="M21" i="1"/>
  <c r="O20" i="1"/>
  <c r="N20" i="1"/>
  <c r="M20" i="1"/>
  <c r="O19" i="1"/>
  <c r="N19" i="1"/>
  <c r="M19" i="1"/>
  <c r="O66" i="1"/>
  <c r="N66" i="1"/>
  <c r="M66" i="1"/>
  <c r="O56" i="1"/>
  <c r="N56" i="1"/>
  <c r="M56" i="1"/>
  <c r="O18" i="1"/>
  <c r="N18" i="1"/>
  <c r="M18" i="1"/>
  <c r="O17" i="1"/>
  <c r="N17" i="1"/>
  <c r="M17" i="1"/>
  <c r="O16" i="1"/>
  <c r="N16" i="1"/>
  <c r="M16" i="1"/>
  <c r="O15" i="1"/>
  <c r="N15" i="1"/>
  <c r="M15" i="1"/>
  <c r="O14" i="1"/>
  <c r="N14" i="1"/>
  <c r="M14" i="1"/>
  <c r="O13" i="1"/>
  <c r="N13" i="1"/>
  <c r="M13" i="1"/>
  <c r="O55" i="1"/>
  <c r="N55" i="1"/>
  <c r="M55" i="1"/>
  <c r="O65" i="1"/>
  <c r="N65" i="1"/>
  <c r="M65" i="1"/>
  <c r="O54" i="1"/>
  <c r="N54" i="1"/>
  <c r="M54" i="1"/>
  <c r="O53" i="1"/>
  <c r="N53" i="1"/>
  <c r="M53" i="1"/>
  <c r="O41" i="1"/>
  <c r="N41" i="1"/>
  <c r="M41" i="1"/>
  <c r="O40" i="1"/>
  <c r="T40" i="1" s="1"/>
  <c r="N40" i="1"/>
  <c r="M40" i="1"/>
  <c r="O39" i="1"/>
  <c r="N39" i="1"/>
  <c r="M39" i="1"/>
  <c r="O12" i="1"/>
  <c r="N12" i="1"/>
  <c r="M12" i="1"/>
  <c r="O11" i="1"/>
  <c r="N11" i="1"/>
  <c r="M11" i="1"/>
  <c r="O10" i="1"/>
  <c r="N10" i="1"/>
  <c r="M10" i="1"/>
  <c r="O9" i="1"/>
  <c r="N9" i="1"/>
  <c r="M9" i="1"/>
  <c r="O8" i="1"/>
  <c r="N8" i="1"/>
  <c r="M8" i="1"/>
  <c r="O7" i="1"/>
  <c r="N7" i="1"/>
  <c r="M7" i="1"/>
  <c r="O64" i="1"/>
  <c r="N64" i="1"/>
  <c r="M64" i="1"/>
  <c r="O52" i="1"/>
  <c r="N52" i="1"/>
  <c r="M52" i="1"/>
  <c r="O38" i="1"/>
  <c r="N38" i="1"/>
  <c r="M38" i="1"/>
  <c r="O37" i="1"/>
  <c r="N37" i="1"/>
  <c r="M37" i="1"/>
  <c r="O6" i="1"/>
  <c r="N6" i="1"/>
  <c r="M6" i="1"/>
  <c r="O5" i="1"/>
  <c r="N5" i="1"/>
  <c r="M5" i="1"/>
  <c r="O36" i="1"/>
  <c r="N36" i="1"/>
  <c r="M36" i="1"/>
  <c r="O35" i="1"/>
  <c r="N35" i="1"/>
  <c r="M35" i="1"/>
  <c r="O51" i="1"/>
  <c r="N51" i="1"/>
  <c r="M51" i="1"/>
  <c r="O34" i="1"/>
  <c r="N34" i="1"/>
  <c r="Q34" i="1" s="1"/>
  <c r="M34" i="1"/>
  <c r="O33" i="1"/>
  <c r="N33" i="1"/>
  <c r="M33" i="1"/>
  <c r="P33" i="1" s="1"/>
  <c r="O32" i="1"/>
  <c r="N32" i="1"/>
  <c r="M32" i="1"/>
  <c r="O4" i="1"/>
  <c r="N4" i="1"/>
  <c r="M4" i="1"/>
  <c r="Q39" i="1" l="1"/>
  <c r="T49" i="1"/>
  <c r="P32" i="1"/>
  <c r="T34" i="1"/>
  <c r="P35" i="1"/>
  <c r="Q36" i="1"/>
  <c r="P37" i="1"/>
  <c r="Q38" i="1"/>
  <c r="T39" i="1"/>
  <c r="P41" i="1"/>
  <c r="Q42" i="1"/>
  <c r="Q44" i="1"/>
  <c r="T47" i="1"/>
  <c r="T48" i="1"/>
  <c r="P36" i="1"/>
  <c r="T43" i="1"/>
  <c r="T45" i="1"/>
  <c r="Q47" i="1"/>
  <c r="Q48" i="1"/>
  <c r="Q46" i="1"/>
  <c r="T33" i="1"/>
  <c r="Q35" i="1"/>
  <c r="T36" i="1"/>
  <c r="Q37" i="1"/>
  <c r="T38" i="1"/>
  <c r="P40" i="1"/>
  <c r="Q41" i="1"/>
  <c r="T42" i="1"/>
  <c r="P43" i="1"/>
  <c r="T44" i="1"/>
  <c r="P45" i="1"/>
  <c r="P49" i="1"/>
  <c r="U49" i="1" s="1"/>
  <c r="Q50" i="1"/>
  <c r="P44" i="1"/>
  <c r="T32" i="1"/>
  <c r="P34" i="1"/>
  <c r="U34" i="1" s="1"/>
  <c r="T35" i="1"/>
  <c r="T37" i="1"/>
  <c r="P39" i="1"/>
  <c r="Q40" i="1"/>
  <c r="T41" i="1"/>
  <c r="Q43" i="1"/>
  <c r="Q45" i="1"/>
  <c r="P46" i="1"/>
  <c r="P47" i="1"/>
  <c r="U47" i="1" s="1"/>
  <c r="P48" i="1"/>
  <c r="Q49" i="1"/>
  <c r="T50" i="1"/>
  <c r="P50" i="1"/>
  <c r="P42" i="1"/>
  <c r="P38" i="1"/>
  <c r="Q33" i="1"/>
  <c r="U33" i="1" s="1"/>
  <c r="T46" i="1"/>
  <c r="Q32" i="1"/>
  <c r="P11" i="1"/>
  <c r="Q7" i="1"/>
  <c r="T11" i="1"/>
  <c r="T12" i="1"/>
  <c r="T17" i="1"/>
  <c r="P21" i="1"/>
  <c r="Q23" i="1"/>
  <c r="P26" i="1"/>
  <c r="T29" i="1"/>
  <c r="Q4" i="1"/>
  <c r="P5" i="1"/>
  <c r="T7" i="1"/>
  <c r="P9" i="1"/>
  <c r="Q10" i="1"/>
  <c r="P14" i="1"/>
  <c r="Q15" i="1"/>
  <c r="P18" i="1"/>
  <c r="P20" i="1"/>
  <c r="Q21" i="1"/>
  <c r="P22" i="1"/>
  <c r="P24" i="1"/>
  <c r="Q26" i="1"/>
  <c r="P28" i="1"/>
  <c r="U28" i="1" s="1"/>
  <c r="P31" i="1"/>
  <c r="P6" i="1"/>
  <c r="Q11" i="1"/>
  <c r="T13" i="1"/>
  <c r="Q16" i="1"/>
  <c r="Q8" i="1"/>
  <c r="T6" i="1"/>
  <c r="P8" i="1"/>
  <c r="U8" i="1" s="1"/>
  <c r="Q9" i="1"/>
  <c r="P12" i="1"/>
  <c r="P13" i="1"/>
  <c r="Q14" i="1"/>
  <c r="P17" i="1"/>
  <c r="Q18" i="1"/>
  <c r="Q20" i="1"/>
  <c r="Q22" i="1"/>
  <c r="Q24" i="1"/>
  <c r="Q28" i="1"/>
  <c r="P29" i="1"/>
  <c r="U29" i="1" s="1"/>
  <c r="P30" i="1"/>
  <c r="U30" i="1" s="1"/>
  <c r="Q31" i="1"/>
  <c r="P10" i="1"/>
  <c r="P15" i="1"/>
  <c r="U15" i="1" s="1"/>
  <c r="T19" i="1"/>
  <c r="Q25" i="1"/>
  <c r="Q27" i="1"/>
  <c r="T30" i="1"/>
  <c r="T5" i="1"/>
  <c r="Q12" i="1"/>
  <c r="Q13" i="1"/>
  <c r="P16" i="1"/>
  <c r="Q17" i="1"/>
  <c r="Q19" i="1"/>
  <c r="Q29" i="1"/>
  <c r="Q30" i="1"/>
  <c r="T4" i="1"/>
  <c r="P19" i="1"/>
  <c r="P7" i="1"/>
  <c r="T26" i="1"/>
  <c r="T23" i="1"/>
  <c r="T20" i="1"/>
  <c r="T14" i="1"/>
  <c r="Q6" i="1"/>
  <c r="Q5" i="1"/>
  <c r="T8" i="1"/>
  <c r="P25" i="1"/>
  <c r="P27" i="1"/>
  <c r="U27" i="1" s="1"/>
  <c r="T31" i="1"/>
  <c r="T27" i="1"/>
  <c r="T24" i="1"/>
  <c r="T21" i="1"/>
  <c r="T16" i="1"/>
  <c r="T15" i="1"/>
  <c r="T10" i="1"/>
  <c r="T9" i="1"/>
  <c r="P4" i="1"/>
  <c r="U4" i="1" s="1"/>
  <c r="P23" i="1"/>
  <c r="T28" i="1"/>
  <c r="T25" i="1"/>
  <c r="T22" i="1"/>
  <c r="T18" i="1"/>
  <c r="U50" i="1" l="1"/>
  <c r="U48" i="1"/>
  <c r="U43" i="1"/>
  <c r="U53" i="1"/>
  <c r="U62" i="1"/>
  <c r="U58" i="1"/>
  <c r="U60" i="1"/>
  <c r="U5" i="1"/>
  <c r="U35" i="1"/>
  <c r="U21" i="1"/>
  <c r="U46" i="1"/>
  <c r="U57" i="1"/>
  <c r="U61" i="1"/>
  <c r="U25" i="1"/>
  <c r="U7" i="1"/>
  <c r="U10" i="1"/>
  <c r="U12" i="1"/>
  <c r="U6" i="1"/>
  <c r="U24" i="1"/>
  <c r="U18" i="1"/>
  <c r="U9" i="1"/>
  <c r="U11" i="1"/>
  <c r="U38" i="1"/>
  <c r="U39" i="1"/>
  <c r="U45" i="1"/>
  <c r="U36" i="1"/>
  <c r="U37" i="1"/>
  <c r="U32" i="1"/>
  <c r="U54" i="1"/>
  <c r="U52" i="1"/>
  <c r="U56" i="1"/>
  <c r="U14" i="1"/>
  <c r="U16" i="1"/>
  <c r="U13" i="1"/>
  <c r="U20" i="1"/>
  <c r="U23" i="1"/>
  <c r="U19" i="1"/>
  <c r="U17" i="1"/>
  <c r="U31" i="1"/>
  <c r="U22" i="1"/>
  <c r="U26" i="1"/>
  <c r="U42" i="1"/>
  <c r="U44" i="1"/>
  <c r="U40" i="1"/>
  <c r="U41" i="1"/>
  <c r="U63" i="1"/>
  <c r="U55" i="1" l="1"/>
  <c r="A15" i="1"/>
  <c r="A26" i="1"/>
  <c r="A19" i="1"/>
  <c r="A20" i="1"/>
  <c r="A10" i="1"/>
  <c r="A4" i="1"/>
  <c r="A23" i="1"/>
  <c r="A24" i="1"/>
  <c r="A31" i="1"/>
  <c r="A16" i="1"/>
  <c r="U59" i="1"/>
  <c r="A11" i="1"/>
  <c r="A6" i="1"/>
  <c r="A25" i="1"/>
  <c r="A21" i="1"/>
  <c r="A5" i="1"/>
  <c r="A28" i="1"/>
  <c r="A14" i="1"/>
  <c r="A18" i="1"/>
  <c r="A27" i="1"/>
  <c r="A22" i="1"/>
  <c r="A13" i="1"/>
  <c r="U51" i="1"/>
  <c r="A7" i="1"/>
  <c r="A17" i="1"/>
  <c r="A9" i="1"/>
  <c r="A12" i="1"/>
  <c r="A29" i="1"/>
  <c r="A8" i="1"/>
  <c r="A30" i="1"/>
  <c r="A50" i="1"/>
  <c r="A37" i="1"/>
  <c r="A43" i="1"/>
  <c r="A39" i="1"/>
  <c r="A36" i="1"/>
  <c r="A34" i="1"/>
  <c r="A38" i="1"/>
  <c r="A32" i="1"/>
  <c r="A33" i="1"/>
  <c r="A45" i="1"/>
  <c r="A44" i="1"/>
  <c r="A46" i="1"/>
  <c r="A42" i="1"/>
  <c r="A48" i="1"/>
  <c r="A35" i="1"/>
  <c r="A41" i="1"/>
  <c r="A47" i="1"/>
  <c r="A40" i="1"/>
  <c r="A49" i="1"/>
  <c r="A52" i="1" l="1"/>
  <c r="K88" i="1"/>
  <c r="O88" i="1"/>
  <c r="M89" i="1"/>
  <c r="K90" i="1"/>
  <c r="O90" i="1"/>
  <c r="M91" i="1"/>
  <c r="K92" i="1"/>
  <c r="O92" i="1"/>
  <c r="M88" i="1"/>
  <c r="O89" i="1"/>
  <c r="K91" i="1"/>
  <c r="M92" i="1"/>
  <c r="N88" i="1"/>
  <c r="P89" i="1"/>
  <c r="N90" i="1"/>
  <c r="P91" i="1"/>
  <c r="L88" i="1"/>
  <c r="P88" i="1"/>
  <c r="N89" i="1"/>
  <c r="L90" i="1"/>
  <c r="P90" i="1"/>
  <c r="N91" i="1"/>
  <c r="L92" i="1"/>
  <c r="P92" i="1"/>
  <c r="K89" i="1"/>
  <c r="M90" i="1"/>
  <c r="O91" i="1"/>
  <c r="L89" i="1"/>
  <c r="L91" i="1"/>
  <c r="N92" i="1"/>
  <c r="O87" i="1"/>
  <c r="P87" i="1"/>
  <c r="M87" i="1"/>
  <c r="N87" i="1"/>
  <c r="L87" i="1"/>
  <c r="P71" i="1"/>
  <c r="M71" i="1"/>
  <c r="O79" i="1"/>
  <c r="P79" i="1"/>
  <c r="K79" i="1"/>
  <c r="M79" i="1"/>
  <c r="N79" i="1"/>
  <c r="A59" i="1"/>
  <c r="A56" i="1"/>
  <c r="O71" i="1"/>
  <c r="N76" i="1"/>
  <c r="P76" i="1"/>
  <c r="K76" i="1"/>
  <c r="M76" i="1"/>
  <c r="O76" i="1"/>
  <c r="A57" i="1"/>
  <c r="N71" i="1"/>
  <c r="N75" i="1"/>
  <c r="P75" i="1"/>
  <c r="M75" i="1"/>
  <c r="K75" i="1"/>
  <c r="O75" i="1"/>
  <c r="M73" i="1"/>
  <c r="O73" i="1"/>
  <c r="K73" i="1"/>
  <c r="N73" i="1"/>
  <c r="P73" i="1"/>
  <c r="K77" i="1"/>
  <c r="P77" i="1"/>
  <c r="M77" i="1"/>
  <c r="O77" i="1"/>
  <c r="N77" i="1"/>
  <c r="A51" i="1"/>
  <c r="A61" i="1"/>
  <c r="A54" i="1"/>
  <c r="A60" i="1"/>
  <c r="A62" i="1"/>
  <c r="A58" i="1"/>
  <c r="A53" i="1"/>
  <c r="A55" i="1"/>
  <c r="K71" i="1"/>
  <c r="O80" i="1"/>
  <c r="P80" i="1"/>
  <c r="M80" i="1"/>
  <c r="N80" i="1"/>
  <c r="K80" i="1"/>
  <c r="O74" i="1"/>
  <c r="N74" i="1"/>
  <c r="K74" i="1"/>
  <c r="P74" i="1"/>
  <c r="M74" i="1"/>
  <c r="N72" i="1"/>
  <c r="K72" i="1"/>
  <c r="M72" i="1"/>
  <c r="P72" i="1"/>
  <c r="O72" i="1"/>
  <c r="M78" i="1"/>
  <c r="N78" i="1"/>
  <c r="O78" i="1"/>
  <c r="K78" i="1"/>
  <c r="P78" i="1"/>
  <c r="A63" i="1"/>
  <c r="K87" i="1"/>
  <c r="P104" i="1" l="1"/>
  <c r="P105" i="1"/>
  <c r="P107" i="1"/>
  <c r="P106" i="1"/>
  <c r="P108" i="1"/>
  <c r="P103" i="1"/>
  <c r="O104" i="1"/>
  <c r="O108" i="1"/>
  <c r="O107" i="1"/>
  <c r="O105" i="1"/>
  <c r="O106" i="1"/>
  <c r="K104" i="1"/>
  <c r="K108" i="1"/>
  <c r="K105" i="1"/>
  <c r="K106" i="1"/>
  <c r="K107" i="1"/>
  <c r="K103" i="1"/>
  <c r="N105" i="1"/>
  <c r="N104" i="1"/>
  <c r="N106" i="1"/>
  <c r="N103" i="1"/>
  <c r="N107" i="1"/>
  <c r="O103" i="1"/>
  <c r="M108" i="1"/>
  <c r="M103" i="1"/>
  <c r="M104" i="1"/>
  <c r="M106" i="1"/>
  <c r="M107" i="1"/>
  <c r="M105" i="1"/>
  <c r="N108" i="1"/>
</calcChain>
</file>

<file path=xl/sharedStrings.xml><?xml version="1.0" encoding="utf-8"?>
<sst xmlns="http://schemas.openxmlformats.org/spreadsheetml/2006/main" count="234" uniqueCount="140">
  <si>
    <t>NOM Prenom</t>
  </si>
  <si>
    <t>Sexe</t>
  </si>
  <si>
    <t>D_Nais</t>
  </si>
  <si>
    <t>D_Arrivée</t>
  </si>
  <si>
    <t>Statut</t>
  </si>
  <si>
    <t>Salaire/an</t>
  </si>
  <si>
    <t>M</t>
  </si>
  <si>
    <t>F</t>
  </si>
  <si>
    <t>Individu_01</t>
  </si>
  <si>
    <t>Individu_02</t>
  </si>
  <si>
    <t>Individu_03</t>
  </si>
  <si>
    <t>Individu_05</t>
  </si>
  <si>
    <t>Individu_06</t>
  </si>
  <si>
    <t>Individu_07</t>
  </si>
  <si>
    <t>Individu_09</t>
  </si>
  <si>
    <t>Individu_10</t>
  </si>
  <si>
    <t>Individu_11</t>
  </si>
  <si>
    <t>Individu_12</t>
  </si>
  <si>
    <t>Individu_13</t>
  </si>
  <si>
    <t>Individu_15</t>
  </si>
  <si>
    <t>Individu_16</t>
  </si>
  <si>
    <t>Individu_18</t>
  </si>
  <si>
    <t>Individu_19</t>
  </si>
  <si>
    <t>Individu_20</t>
  </si>
  <si>
    <t>Individu_21</t>
  </si>
  <si>
    <t>Individu_22</t>
  </si>
  <si>
    <t>Individu_23</t>
  </si>
  <si>
    <t>Individu_24</t>
  </si>
  <si>
    <t>Individu_25</t>
  </si>
  <si>
    <t>Individu_27</t>
  </si>
  <si>
    <t>Individu_28</t>
  </si>
  <si>
    <t>Individu_29</t>
  </si>
  <si>
    <t>Individu_31</t>
  </si>
  <si>
    <t>Individu_32</t>
  </si>
  <si>
    <t>Individu_33</t>
  </si>
  <si>
    <t>Individu_34</t>
  </si>
  <si>
    <t>Individu_36</t>
  </si>
  <si>
    <t>Individu_37</t>
  </si>
  <si>
    <t>Individu_38</t>
  </si>
  <si>
    <t>Individu_40</t>
  </si>
  <si>
    <t>Tps%</t>
  </si>
  <si>
    <t>Absenteisme</t>
  </si>
  <si>
    <t>ENTREPRISE X</t>
  </si>
  <si>
    <t>Individu_41</t>
  </si>
  <si>
    <t>Individu_43</t>
  </si>
  <si>
    <t>Individu_44</t>
  </si>
  <si>
    <t>Individu_45</t>
  </si>
  <si>
    <t>Individu_48</t>
  </si>
  <si>
    <t>Individu_49</t>
  </si>
  <si>
    <t>Individu_50</t>
  </si>
  <si>
    <t>Individu_51</t>
  </si>
  <si>
    <t>Individu_53</t>
  </si>
  <si>
    <t>Individu_54</t>
  </si>
  <si>
    <t>Individu_55</t>
  </si>
  <si>
    <t>Individu_56</t>
  </si>
  <si>
    <t>Individu_57</t>
  </si>
  <si>
    <t>Individu_61</t>
  </si>
  <si>
    <t>Individu_62</t>
  </si>
  <si>
    <t>Individu_63</t>
  </si>
  <si>
    <t>Individu_64</t>
  </si>
  <si>
    <t>Individu_65</t>
  </si>
  <si>
    <t>Individu_66</t>
  </si>
  <si>
    <t>Individu_67</t>
  </si>
  <si>
    <t>Individu_68</t>
  </si>
  <si>
    <t>Individu_69</t>
  </si>
  <si>
    <t>Individu_70</t>
  </si>
  <si>
    <t>Individu_71</t>
  </si>
  <si>
    <t>Individu_72</t>
  </si>
  <si>
    <t>Individu_73</t>
  </si>
  <si>
    <t>Individu_74</t>
  </si>
  <si>
    <t>Individu_75</t>
  </si>
  <si>
    <t>Individu_76</t>
  </si>
  <si>
    <t>Individu_78</t>
  </si>
  <si>
    <t>Individu_79</t>
  </si>
  <si>
    <t>Individu_80</t>
  </si>
  <si>
    <t xml:space="preserve"> </t>
  </si>
  <si>
    <t>à charge</t>
  </si>
  <si>
    <t>Repr</t>
  </si>
  <si>
    <t>Divers</t>
  </si>
  <si>
    <t>AGE</t>
  </si>
  <si>
    <t>ANC</t>
  </si>
  <si>
    <t>Sal_Ref</t>
  </si>
  <si>
    <t>suspecté d'intégrisme religieux et proselytisme dans l'entreprise</t>
  </si>
  <si>
    <t>a eu un avertissement pour dispute avec collègue</t>
  </si>
  <si>
    <t>DP</t>
  </si>
  <si>
    <t>accident de voiture avec alcoolémie positive (2,4g)</t>
  </si>
  <si>
    <t>arrêtée par la police pour avoir battu son mari</t>
  </si>
  <si>
    <t>la police a demandé des informations sur son commportmeent</t>
  </si>
  <si>
    <t>a participé à l'élimination sauvage de dechets toxiques</t>
  </si>
  <si>
    <t>DS</t>
  </si>
  <si>
    <t>addiction aux jeux d'argent</t>
  </si>
  <si>
    <t>a fumé un 'pétard' dans les toilettes</t>
  </si>
  <si>
    <t>Très amie avec la femme du directeur !</t>
  </si>
  <si>
    <t>suspecté de harcélement</t>
  </si>
  <si>
    <t>renseigne la direction sur ses collègues</t>
  </si>
  <si>
    <t>en état de dépression chronique</t>
  </si>
  <si>
    <t xml:space="preserve">Sur la base du fichier des salariés de l’entreprise, il vous est demandé fournir un classement, éventuellement utilisé en cas de licenciement. En première estimation, cela concernerait 10 personnes en équivalent temps plein répartis comme suit : 6 ouvriers, 2 employés et 2 cadres. </t>
  </si>
  <si>
    <t>Vous devez combiner plusieurs facteurs :</t>
  </si>
  <si>
    <r>
      <t>-</t>
    </r>
    <r>
      <rPr>
        <sz val="7"/>
        <rFont val="Times New Roman"/>
        <family val="1"/>
      </rPr>
      <t xml:space="preserve">          </t>
    </r>
    <r>
      <rPr>
        <sz val="10"/>
        <rFont val="Times New Roman"/>
        <family val="1"/>
      </rPr>
      <t xml:space="preserve">l’ancienneté dans l’entreprise,    </t>
    </r>
  </si>
  <si>
    <r>
      <t>-</t>
    </r>
    <r>
      <rPr>
        <sz val="7"/>
        <rFont val="Times New Roman"/>
        <family val="1"/>
      </rPr>
      <t xml:space="preserve">          </t>
    </r>
    <r>
      <rPr>
        <sz val="10"/>
        <rFont val="Times New Roman"/>
        <family val="1"/>
      </rPr>
      <t>l’âge du salarié,</t>
    </r>
  </si>
  <si>
    <r>
      <t>-</t>
    </r>
    <r>
      <rPr>
        <sz val="7"/>
        <rFont val="Times New Roman"/>
        <family val="1"/>
      </rPr>
      <t xml:space="preserve">          </t>
    </r>
    <r>
      <rPr>
        <sz val="10"/>
        <rFont val="Times New Roman"/>
        <family val="1"/>
      </rPr>
      <t>l’absentéisme</t>
    </r>
  </si>
  <si>
    <r>
      <t>-</t>
    </r>
    <r>
      <rPr>
        <sz val="7"/>
        <rFont val="Times New Roman"/>
        <family val="1"/>
      </rPr>
      <t xml:space="preserve">          </t>
    </r>
    <r>
      <rPr>
        <sz val="10"/>
        <rFont val="Times New Roman"/>
        <family val="1"/>
      </rPr>
      <t>le statut</t>
    </r>
  </si>
  <si>
    <r>
      <t>-</t>
    </r>
    <r>
      <rPr>
        <sz val="7"/>
        <rFont val="Times New Roman"/>
        <family val="1"/>
      </rPr>
      <t xml:space="preserve">          </t>
    </r>
    <r>
      <rPr>
        <sz val="10"/>
        <rFont val="Times New Roman"/>
        <family val="1"/>
      </rPr>
      <t xml:space="preserve">le salaire </t>
    </r>
  </si>
  <si>
    <r>
      <t>-</t>
    </r>
    <r>
      <rPr>
        <sz val="7"/>
        <rFont val="Times New Roman"/>
        <family val="1"/>
      </rPr>
      <t xml:space="preserve">          </t>
    </r>
    <r>
      <rPr>
        <sz val="10"/>
        <rFont val="Times New Roman"/>
        <family val="1"/>
      </rPr>
      <t>le sexe</t>
    </r>
  </si>
  <si>
    <r>
      <t>-</t>
    </r>
    <r>
      <rPr>
        <sz val="7"/>
        <rFont val="Times New Roman"/>
        <family val="1"/>
      </rPr>
      <t xml:space="preserve">          </t>
    </r>
    <r>
      <rPr>
        <sz val="10"/>
        <rFont val="Times New Roman"/>
        <family val="1"/>
      </rPr>
      <t>le nombre de personnes à charge</t>
    </r>
  </si>
  <si>
    <r>
      <t>-</t>
    </r>
    <r>
      <rPr>
        <sz val="7"/>
        <rFont val="Times New Roman"/>
        <family val="1"/>
      </rPr>
      <t xml:space="preserve">          </t>
    </r>
    <r>
      <rPr>
        <sz val="10"/>
        <rFont val="Times New Roman"/>
        <family val="1"/>
      </rPr>
      <t>la représentation des salariés (Délégué syndical ou délégué du personnel)</t>
    </r>
  </si>
  <si>
    <r>
      <t>Contraintes</t>
    </r>
    <r>
      <rPr>
        <sz val="10"/>
        <rFont val="Times New Roman"/>
        <family val="1"/>
      </rPr>
      <t> :</t>
    </r>
  </si>
  <si>
    <r>
      <t>-</t>
    </r>
    <r>
      <rPr>
        <sz val="7"/>
        <rFont val="Times New Roman"/>
        <family val="1"/>
      </rPr>
      <t xml:space="preserve">          </t>
    </r>
    <r>
      <rPr>
        <sz val="10"/>
        <rFont val="Times New Roman"/>
        <family val="1"/>
      </rPr>
      <t>Proposer un classement et désigner les personnels à licencier éventuellement,</t>
    </r>
  </si>
  <si>
    <r>
      <t>-</t>
    </r>
    <r>
      <rPr>
        <sz val="7"/>
        <rFont val="Times New Roman"/>
        <family val="1"/>
      </rPr>
      <t xml:space="preserve">          </t>
    </r>
    <r>
      <rPr>
        <sz val="10"/>
        <rFont val="Times New Roman"/>
        <family val="1"/>
      </rPr>
      <t>Travail à réaliser avec les mêmes groupes que ceux de l’épreuve  bilan social (si possible)</t>
    </r>
  </si>
  <si>
    <r>
      <t>Remarques</t>
    </r>
    <r>
      <rPr>
        <sz val="10"/>
        <rFont val="Times New Roman"/>
        <family val="1"/>
      </rPr>
      <t> :</t>
    </r>
  </si>
  <si>
    <t>Ancienneté, nombre de personnes à charges et âge sont des facteurs qui contribuent à la conservation des salariés.</t>
  </si>
  <si>
    <t>Absentéisme et salaire élevé sont plutôt des arguments négatifs. Les représentants du personnel et des syndicats ont un statut très protecteur !</t>
  </si>
  <si>
    <t>Vous avez accès à certaines informations confidentielles !</t>
  </si>
  <si>
    <t>Vous devez définir les principes méthodologiques qui conduisent à votre classement. Par exemple, la notion de parité entre sexe s’appuiera soit sur une notion de 50% Femmes/50% Hommes, soit sur la proportion constatée dans l’entreprise, soit sur un autre critère</t>
  </si>
  <si>
    <t>La méthodologie imposée consiste à fournir un classement positif, un classement négatif puis un classement général combinant les deux précédents.</t>
  </si>
  <si>
    <t>Officieusement, vous devez fournir la liste nominative des candidats au licenciement !</t>
  </si>
  <si>
    <t>Quelques précisions</t>
  </si>
  <si>
    <t>Rg(Age)</t>
  </si>
  <si>
    <t>Rg(Ans)</t>
  </si>
  <si>
    <t>Rg(Abs)</t>
  </si>
  <si>
    <t>Rg(Nec)</t>
  </si>
  <si>
    <t>Rg(Sal)</t>
  </si>
  <si>
    <t>Moyenne</t>
  </si>
  <si>
    <t>Statut ouvrier</t>
  </si>
  <si>
    <t>sens tri</t>
  </si>
  <si>
    <t>coeff</t>
  </si>
  <si>
    <t>Profil de ceux a licencier</t>
  </si>
  <si>
    <t>NOM</t>
  </si>
  <si>
    <t>SEXE</t>
  </si>
  <si>
    <t>TPS</t>
  </si>
  <si>
    <t>DP/DS</t>
  </si>
  <si>
    <t>DIVERS</t>
  </si>
  <si>
    <t>age</t>
  </si>
  <si>
    <t>ancienneté</t>
  </si>
  <si>
    <t>absenteisme</t>
  </si>
  <si>
    <t>NB enfants à charge</t>
  </si>
  <si>
    <t>Salaire</t>
  </si>
  <si>
    <t>Statut employé</t>
  </si>
  <si>
    <t>Rg(Moy)</t>
  </si>
  <si>
    <t>Statut cadre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</si>
</sst>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0"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sz val="10"/>
      <name val="Times New Roman"/>
      <family val="1"/>
    </font>
    <font>
      <sz val="7"/>
      <name val="Times New Roman"/>
      <family val="1"/>
    </font>
    <font>
      <u/>
      <sz val="10"/>
      <name val="Times New Roman"/>
      <family val="1"/>
    </font>
    <font>
      <sz val="10"/>
      <name val="Arial"/>
      <family val="2"/>
    </font>
  </fonts>
  <fills count="9">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5" tint="0.39997558519241921"/>
        <bgColor indexed="64"/>
      </patternFill>
    </fill>
  </fills>
  <borders count="32">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9" fillId="0" borderId="0" applyFont="0" applyFill="0" applyBorder="0" applyAlignment="0" applyProtection="0"/>
  </cellStyleXfs>
  <cellXfs count="210">
    <xf numFmtId="0" fontId="0" fillId="0" borderId="0" xfId="0"/>
    <xf numFmtId="164" fontId="0" fillId="0" borderId="0" xfId="0" applyNumberFormat="1"/>
    <xf numFmtId="0" fontId="3" fillId="0" borderId="0" xfId="0" applyFont="1"/>
    <xf numFmtId="0" fontId="0" fillId="0" borderId="0" xfId="0"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5" fillId="2" borderId="3" xfId="0" applyFont="1" applyFill="1" applyBorder="1" applyAlignment="1">
      <alignment horizontal="center"/>
    </xf>
    <xf numFmtId="14" fontId="3" fillId="0" borderId="3" xfId="0" applyNumberFormat="1" applyFont="1" applyBorder="1" applyAlignment="1">
      <alignment horizontal="center"/>
    </xf>
    <xf numFmtId="0" fontId="4" fillId="2" borderId="2" xfId="0" applyFont="1" applyFill="1" applyBorder="1"/>
    <xf numFmtId="164" fontId="3" fillId="3" borderId="14" xfId="0" applyNumberFormat="1" applyFont="1" applyFill="1" applyBorder="1"/>
    <xf numFmtId="164" fontId="3" fillId="3" borderId="14" xfId="0" applyNumberFormat="1" applyFont="1" applyFill="1" applyBorder="1" applyAlignment="1">
      <alignment horizontal="center"/>
    </xf>
    <xf numFmtId="0" fontId="3" fillId="3" borderId="15" xfId="0" applyFont="1" applyFill="1" applyBorder="1"/>
    <xf numFmtId="0" fontId="3" fillId="3" borderId="14" xfId="0" applyFont="1" applyFill="1" applyBorder="1" applyAlignment="1">
      <alignment horizontal="center"/>
    </xf>
    <xf numFmtId="0" fontId="3" fillId="3" borderId="14" xfId="0" applyFont="1" applyFill="1" applyBorder="1"/>
    <xf numFmtId="0" fontId="3" fillId="3" borderId="14" xfId="0" applyNumberFormat="1" applyFont="1" applyFill="1" applyBorder="1" applyAlignment="1">
      <alignment horizontal="center"/>
    </xf>
    <xf numFmtId="0" fontId="3" fillId="4" borderId="14" xfId="0" applyFont="1" applyFill="1" applyBorder="1" applyAlignment="1">
      <alignment horizontal="center"/>
    </xf>
    <xf numFmtId="0" fontId="3" fillId="4" borderId="16" xfId="0" applyFont="1" applyFill="1" applyBorder="1"/>
    <xf numFmtId="0" fontId="6" fillId="0" borderId="0" xfId="0" applyFont="1" applyAlignment="1">
      <alignment horizontal="left" vertical="center" indent="3"/>
    </xf>
    <xf numFmtId="0" fontId="6" fillId="0" borderId="0" xfId="0" applyFont="1" applyAlignment="1">
      <alignment horizontal="left" vertical="center" indent="5"/>
    </xf>
    <xf numFmtId="0" fontId="8" fillId="0" borderId="0" xfId="0" applyFont="1" applyAlignment="1">
      <alignment horizontal="left" vertical="center" indent="3"/>
    </xf>
    <xf numFmtId="0" fontId="3" fillId="0" borderId="0" xfId="0" applyFont="1" applyFill="1" applyBorder="1" applyAlignment="1">
      <alignment horizontal="center"/>
    </xf>
    <xf numFmtId="0" fontId="3" fillId="5" borderId="2" xfId="0" applyFont="1" applyFill="1" applyBorder="1" applyAlignment="1">
      <alignment horizontal="center"/>
    </xf>
    <xf numFmtId="0" fontId="3" fillId="5" borderId="26" xfId="0" applyFont="1" applyFill="1" applyBorder="1" applyAlignment="1">
      <alignment horizontal="center"/>
    </xf>
    <xf numFmtId="0" fontId="3" fillId="5" borderId="27" xfId="0" applyFont="1" applyFill="1" applyBorder="1" applyAlignment="1">
      <alignment horizontal="center"/>
    </xf>
    <xf numFmtId="0" fontId="3" fillId="4" borderId="27" xfId="0" applyFont="1" applyFill="1" applyBorder="1" applyAlignment="1">
      <alignment horizontal="center" vertical="center"/>
    </xf>
    <xf numFmtId="0" fontId="3" fillId="0" borderId="22"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28" xfId="0" applyBorder="1" applyAlignment="1">
      <alignment horizontal="center"/>
    </xf>
    <xf numFmtId="9" fontId="0" fillId="0" borderId="28" xfId="0" applyNumberFormat="1" applyBorder="1" applyAlignment="1">
      <alignment horizontal="center" vertical="center"/>
    </xf>
    <xf numFmtId="164" fontId="0" fillId="0" borderId="28" xfId="0" applyNumberFormat="1" applyBorder="1" applyAlignment="1">
      <alignment horizontal="center"/>
    </xf>
    <xf numFmtId="164" fontId="0" fillId="0" borderId="0" xfId="0" applyNumberFormat="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0" fillId="0" borderId="0" xfId="0" applyAlignment="1">
      <alignment horizontal="center"/>
    </xf>
    <xf numFmtId="0" fontId="0" fillId="0" borderId="22" xfId="0" applyBorder="1" applyAlignment="1">
      <alignment horizontal="center"/>
    </xf>
    <xf numFmtId="0" fontId="3" fillId="3" borderId="15" xfId="0" applyFont="1" applyFill="1" applyBorder="1" applyAlignment="1">
      <alignment horizontal="center"/>
    </xf>
    <xf numFmtId="9" fontId="0" fillId="0" borderId="28" xfId="0" applyNumberForma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Border="1"/>
    <xf numFmtId="9" fontId="0" fillId="0" borderId="28" xfId="1" applyFont="1" applyBorder="1" applyAlignment="1">
      <alignment horizontal="center"/>
    </xf>
    <xf numFmtId="164" fontId="0" fillId="0" borderId="22" xfId="0" applyNumberFormat="1" applyBorder="1" applyAlignment="1"/>
    <xf numFmtId="164" fontId="0" fillId="0" borderId="0" xfId="0" applyNumberFormat="1" applyAlignment="1"/>
    <xf numFmtId="164" fontId="0" fillId="0" borderId="0" xfId="0" applyNumberFormat="1" applyBorder="1" applyAlignment="1"/>
    <xf numFmtId="0" fontId="0" fillId="6" borderId="0" xfId="0" applyNumberFormat="1" applyFill="1" applyAlignment="1">
      <alignment horizontal="center"/>
    </xf>
    <xf numFmtId="0" fontId="0" fillId="6" borderId="15" xfId="0" applyFill="1" applyBorder="1" applyAlignment="1">
      <alignment horizontal="center"/>
    </xf>
    <xf numFmtId="0" fontId="0" fillId="6" borderId="14" xfId="0" applyFill="1" applyBorder="1" applyAlignment="1">
      <alignment horizontal="center"/>
    </xf>
    <xf numFmtId="164" fontId="0" fillId="6" borderId="20" xfId="0" applyNumberFormat="1" applyFill="1" applyBorder="1"/>
    <xf numFmtId="164" fontId="0" fillId="6" borderId="17" xfId="0" applyNumberFormat="1" applyFill="1" applyBorder="1"/>
    <xf numFmtId="0" fontId="0" fillId="6" borderId="21" xfId="0" applyFill="1" applyBorder="1" applyAlignment="1">
      <alignment horizontal="center"/>
    </xf>
    <xf numFmtId="3" fontId="0" fillId="6" borderId="14" xfId="0" applyNumberFormat="1" applyFill="1" applyBorder="1"/>
    <xf numFmtId="3" fontId="0" fillId="6" borderId="14" xfId="0" applyNumberFormat="1" applyFill="1" applyBorder="1" applyAlignment="1">
      <alignment horizontal="center"/>
    </xf>
    <xf numFmtId="9" fontId="0" fillId="6" borderId="14" xfId="0" applyNumberFormat="1" applyFill="1" applyBorder="1" applyAlignment="1">
      <alignment horizontal="center"/>
    </xf>
    <xf numFmtId="0" fontId="0" fillId="6" borderId="14" xfId="0" applyNumberFormat="1" applyFill="1" applyBorder="1" applyAlignment="1">
      <alignment horizontal="center"/>
    </xf>
    <xf numFmtId="0" fontId="0" fillId="6" borderId="16" xfId="0" applyNumberFormat="1" applyFill="1" applyBorder="1" applyAlignment="1">
      <alignment horizontal="center"/>
    </xf>
    <xf numFmtId="0" fontId="0" fillId="6" borderId="17" xfId="0" applyNumberFormat="1" applyFill="1" applyBorder="1" applyAlignment="1">
      <alignment horizontal="left"/>
    </xf>
    <xf numFmtId="2" fontId="0" fillId="6" borderId="31" xfId="0" applyNumberFormat="1" applyFill="1" applyBorder="1"/>
    <xf numFmtId="3" fontId="0" fillId="6" borderId="19" xfId="0" applyNumberFormat="1" applyFill="1" applyBorder="1"/>
    <xf numFmtId="3" fontId="0" fillId="6" borderId="29" xfId="0" applyNumberFormat="1" applyFill="1" applyBorder="1" applyAlignment="1">
      <alignment horizontal="center"/>
    </xf>
    <xf numFmtId="3" fontId="0" fillId="6" borderId="4" xfId="0" applyNumberFormat="1" applyFill="1" applyBorder="1" applyAlignment="1">
      <alignment horizontal="center" vertical="center"/>
    </xf>
    <xf numFmtId="3" fontId="0" fillId="6" borderId="29" xfId="0" applyNumberFormat="1" applyFill="1" applyBorder="1" applyAlignment="1">
      <alignment horizontal="center" vertical="center"/>
    </xf>
    <xf numFmtId="165" fontId="0" fillId="6" borderId="5" xfId="0" applyNumberFormat="1" applyFill="1" applyBorder="1" applyAlignment="1">
      <alignment horizontal="center" vertical="center"/>
    </xf>
    <xf numFmtId="0" fontId="0" fillId="6" borderId="9" xfId="0" applyFill="1" applyBorder="1" applyAlignment="1">
      <alignment horizontal="center"/>
    </xf>
    <xf numFmtId="0" fontId="0" fillId="6" borderId="1" xfId="0" applyFill="1" applyBorder="1" applyAlignment="1">
      <alignment horizontal="center"/>
    </xf>
    <xf numFmtId="164" fontId="0" fillId="6" borderId="22" xfId="0" applyNumberFormat="1" applyFill="1" applyBorder="1"/>
    <xf numFmtId="164" fontId="0" fillId="6" borderId="0" xfId="0" applyNumberFormat="1" applyFill="1" applyBorder="1"/>
    <xf numFmtId="0" fontId="0" fillId="6" borderId="23" xfId="0" applyFill="1" applyBorder="1" applyAlignment="1">
      <alignment horizontal="center"/>
    </xf>
    <xf numFmtId="3" fontId="0" fillId="6" borderId="1" xfId="0" applyNumberFormat="1" applyFill="1" applyBorder="1"/>
    <xf numFmtId="3" fontId="0" fillId="6" borderId="1" xfId="0" applyNumberFormat="1" applyFill="1" applyBorder="1" applyAlignment="1">
      <alignment horizontal="center"/>
    </xf>
    <xf numFmtId="9" fontId="0" fillId="6" borderId="1" xfId="0" applyNumberFormat="1" applyFill="1" applyBorder="1" applyAlignment="1">
      <alignment horizontal="center"/>
    </xf>
    <xf numFmtId="0" fontId="0" fillId="6" borderId="1" xfId="0" applyNumberFormat="1" applyFill="1" applyBorder="1" applyAlignment="1">
      <alignment horizontal="center"/>
    </xf>
    <xf numFmtId="0" fontId="0" fillId="6" borderId="10" xfId="0" applyNumberFormat="1" applyFill="1" applyBorder="1" applyAlignment="1">
      <alignment horizontal="center"/>
    </xf>
    <xf numFmtId="0" fontId="0" fillId="6" borderId="0" xfId="0" applyNumberFormat="1" applyFill="1" applyBorder="1" applyAlignment="1">
      <alignment horizontal="left"/>
    </xf>
    <xf numFmtId="2" fontId="0" fillId="6" borderId="29" xfId="0" applyNumberFormat="1" applyFill="1" applyBorder="1"/>
    <xf numFmtId="3" fontId="0" fillId="6" borderId="5" xfId="0" applyNumberFormat="1" applyFill="1" applyBorder="1"/>
    <xf numFmtId="0" fontId="1" fillId="6" borderId="0" xfId="0" applyNumberFormat="1" applyFont="1" applyFill="1" applyBorder="1" applyAlignment="1">
      <alignment horizontal="left"/>
    </xf>
    <xf numFmtId="0" fontId="0" fillId="6" borderId="8" xfId="0" applyNumberFormat="1" applyFill="1" applyBorder="1" applyAlignment="1">
      <alignment horizontal="center"/>
    </xf>
    <xf numFmtId="3" fontId="0" fillId="6" borderId="30" xfId="0" applyNumberFormat="1" applyFill="1" applyBorder="1" applyAlignment="1">
      <alignment horizontal="center"/>
    </xf>
    <xf numFmtId="3" fontId="0" fillId="6" borderId="6" xfId="0" applyNumberFormat="1" applyFill="1" applyBorder="1" applyAlignment="1">
      <alignment horizontal="center" vertical="center"/>
    </xf>
    <xf numFmtId="3" fontId="0" fillId="6" borderId="30" xfId="0" applyNumberFormat="1" applyFill="1" applyBorder="1" applyAlignment="1">
      <alignment horizontal="center" vertical="center"/>
    </xf>
    <xf numFmtId="0" fontId="0" fillId="7" borderId="0" xfId="0" applyNumberFormat="1" applyFill="1" applyAlignment="1">
      <alignment horizontal="center"/>
    </xf>
    <xf numFmtId="0" fontId="0" fillId="7" borderId="9" xfId="0" applyFill="1" applyBorder="1" applyAlignment="1">
      <alignment horizontal="center"/>
    </xf>
    <xf numFmtId="0" fontId="0" fillId="7" borderId="1" xfId="0" applyFill="1" applyBorder="1" applyAlignment="1">
      <alignment horizontal="center"/>
    </xf>
    <xf numFmtId="164" fontId="0" fillId="7" borderId="22" xfId="0" applyNumberFormat="1" applyFill="1" applyBorder="1"/>
    <xf numFmtId="164" fontId="0" fillId="7" borderId="0" xfId="0" applyNumberFormat="1" applyFill="1" applyBorder="1"/>
    <xf numFmtId="0" fontId="0" fillId="7" borderId="23" xfId="0" applyFill="1" applyBorder="1" applyAlignment="1">
      <alignment horizontal="center"/>
    </xf>
    <xf numFmtId="3" fontId="0" fillId="7" borderId="1" xfId="0" applyNumberFormat="1" applyFill="1" applyBorder="1"/>
    <xf numFmtId="3" fontId="0" fillId="7" borderId="1" xfId="0" applyNumberFormat="1" applyFill="1" applyBorder="1" applyAlignment="1">
      <alignment horizontal="center"/>
    </xf>
    <xf numFmtId="9" fontId="0" fillId="7" borderId="1" xfId="0" applyNumberFormat="1" applyFill="1" applyBorder="1" applyAlignment="1">
      <alignment horizontal="center"/>
    </xf>
    <xf numFmtId="0" fontId="0" fillId="7" borderId="1" xfId="0" applyNumberFormat="1" applyFill="1" applyBorder="1" applyAlignment="1">
      <alignment horizontal="center"/>
    </xf>
    <xf numFmtId="0" fontId="0" fillId="7" borderId="10" xfId="0" applyNumberFormat="1" applyFill="1" applyBorder="1" applyAlignment="1">
      <alignment horizontal="center"/>
    </xf>
    <xf numFmtId="0" fontId="0" fillId="7" borderId="0" xfId="0" applyNumberFormat="1" applyFill="1" applyBorder="1" applyAlignment="1">
      <alignment horizontal="left"/>
    </xf>
    <xf numFmtId="2" fontId="0" fillId="7" borderId="29" xfId="0" applyNumberFormat="1" applyFill="1" applyBorder="1"/>
    <xf numFmtId="3" fontId="0" fillId="7" borderId="5" xfId="0" applyNumberFormat="1" applyFill="1" applyBorder="1"/>
    <xf numFmtId="3" fontId="0" fillId="7" borderId="31" xfId="0" applyNumberFormat="1" applyFill="1" applyBorder="1" applyAlignment="1">
      <alignment horizontal="center"/>
    </xf>
    <xf numFmtId="3" fontId="0" fillId="7" borderId="29" xfId="0" applyNumberFormat="1" applyFill="1" applyBorder="1" applyAlignment="1">
      <alignment horizontal="center"/>
    </xf>
    <xf numFmtId="0" fontId="1" fillId="7" borderId="0" xfId="0" applyNumberFormat="1" applyFont="1" applyFill="1" applyBorder="1" applyAlignment="1">
      <alignment horizontal="left"/>
    </xf>
    <xf numFmtId="0" fontId="0" fillId="7" borderId="8" xfId="0" applyNumberFormat="1" applyFill="1" applyBorder="1" applyAlignment="1">
      <alignment horizontal="center"/>
    </xf>
    <xf numFmtId="3" fontId="0" fillId="7" borderId="30" xfId="0" applyNumberFormat="1" applyFill="1" applyBorder="1" applyAlignment="1">
      <alignment horizontal="center"/>
    </xf>
    <xf numFmtId="0" fontId="0" fillId="5" borderId="0" xfId="0" applyNumberFormat="1" applyFill="1" applyAlignment="1">
      <alignment horizontal="center"/>
    </xf>
    <xf numFmtId="0" fontId="0" fillId="5" borderId="9" xfId="0" applyFill="1" applyBorder="1" applyAlignment="1">
      <alignment horizontal="center"/>
    </xf>
    <xf numFmtId="0" fontId="0" fillId="5" borderId="1" xfId="0" applyFill="1" applyBorder="1" applyAlignment="1">
      <alignment horizontal="center"/>
    </xf>
    <xf numFmtId="164" fontId="0" fillId="5" borderId="22" xfId="0" applyNumberFormat="1" applyFill="1" applyBorder="1"/>
    <xf numFmtId="164" fontId="0" fillId="5" borderId="0" xfId="0" applyNumberFormat="1" applyFill="1" applyBorder="1"/>
    <xf numFmtId="0" fontId="0" fillId="5" borderId="23" xfId="0" applyFill="1" applyBorder="1" applyAlignment="1">
      <alignment horizontal="center"/>
    </xf>
    <xf numFmtId="3" fontId="0" fillId="5" borderId="1" xfId="0" applyNumberFormat="1" applyFill="1" applyBorder="1"/>
    <xf numFmtId="3" fontId="0" fillId="5" borderId="1" xfId="0" applyNumberFormat="1" applyFill="1" applyBorder="1" applyAlignment="1">
      <alignment horizontal="center"/>
    </xf>
    <xf numFmtId="9" fontId="0" fillId="5" borderId="1" xfId="0" applyNumberFormat="1" applyFill="1" applyBorder="1" applyAlignment="1">
      <alignment horizontal="center"/>
    </xf>
    <xf numFmtId="0" fontId="0" fillId="5" borderId="1" xfId="0" applyNumberFormat="1" applyFill="1" applyBorder="1" applyAlignment="1">
      <alignment horizontal="center"/>
    </xf>
    <xf numFmtId="0" fontId="0" fillId="5" borderId="10" xfId="0" applyNumberFormat="1" applyFill="1" applyBorder="1" applyAlignment="1">
      <alignment horizontal="center"/>
    </xf>
    <xf numFmtId="0" fontId="1" fillId="5" borderId="0" xfId="0" applyNumberFormat="1" applyFont="1" applyFill="1" applyBorder="1" applyAlignment="1">
      <alignment horizontal="left"/>
    </xf>
    <xf numFmtId="2" fontId="0" fillId="5" borderId="29" xfId="0" applyNumberFormat="1" applyFill="1" applyBorder="1"/>
    <xf numFmtId="3" fontId="0" fillId="5" borderId="5" xfId="0" applyNumberFormat="1" applyFill="1" applyBorder="1"/>
    <xf numFmtId="3" fontId="0" fillId="5" borderId="29" xfId="0" applyNumberFormat="1" applyFill="1" applyBorder="1" applyAlignment="1">
      <alignment horizontal="center"/>
    </xf>
    <xf numFmtId="3" fontId="0" fillId="5" borderId="4" xfId="0" applyNumberFormat="1" applyFill="1" applyBorder="1" applyAlignment="1">
      <alignment horizontal="center"/>
    </xf>
    <xf numFmtId="165" fontId="0" fillId="5" borderId="31" xfId="0" applyNumberFormat="1" applyFill="1" applyBorder="1" applyAlignment="1">
      <alignment horizontal="center" vertical="center"/>
    </xf>
    <xf numFmtId="0" fontId="0" fillId="5" borderId="0" xfId="0" applyNumberFormat="1" applyFill="1" applyBorder="1" applyAlignment="1">
      <alignment horizontal="left"/>
    </xf>
    <xf numFmtId="3" fontId="0" fillId="5" borderId="30" xfId="0" applyNumberFormat="1" applyFill="1" applyBorder="1" applyAlignment="1">
      <alignment horizontal="center"/>
    </xf>
    <xf numFmtId="3" fontId="0" fillId="5" borderId="6" xfId="0" applyNumberFormat="1" applyFill="1" applyBorder="1" applyAlignment="1">
      <alignment horizontal="center"/>
    </xf>
    <xf numFmtId="0" fontId="0" fillId="8" borderId="0" xfId="0" applyNumberFormat="1" applyFill="1" applyAlignment="1">
      <alignment horizontal="center"/>
    </xf>
    <xf numFmtId="0" fontId="0" fillId="8" borderId="9" xfId="0" applyFill="1" applyBorder="1" applyAlignment="1">
      <alignment horizontal="center"/>
    </xf>
    <xf numFmtId="0" fontId="0" fillId="8" borderId="1" xfId="0" applyFill="1" applyBorder="1" applyAlignment="1">
      <alignment horizontal="center"/>
    </xf>
    <xf numFmtId="164" fontId="0" fillId="8" borderId="22" xfId="0" applyNumberFormat="1" applyFill="1" applyBorder="1"/>
    <xf numFmtId="164" fontId="0" fillId="8" borderId="0" xfId="0" applyNumberFormat="1" applyFill="1" applyBorder="1"/>
    <xf numFmtId="0" fontId="0" fillId="8" borderId="23" xfId="0" applyFill="1" applyBorder="1" applyAlignment="1">
      <alignment horizontal="center"/>
    </xf>
    <xf numFmtId="3" fontId="0" fillId="8" borderId="1" xfId="0" applyNumberFormat="1" applyFill="1" applyBorder="1"/>
    <xf numFmtId="3" fontId="0" fillId="8" borderId="1" xfId="0" applyNumberFormat="1" applyFill="1" applyBorder="1" applyAlignment="1">
      <alignment horizontal="center"/>
    </xf>
    <xf numFmtId="9" fontId="0" fillId="8" borderId="1" xfId="0" applyNumberFormat="1" applyFill="1" applyBorder="1" applyAlignment="1">
      <alignment horizontal="center"/>
    </xf>
    <xf numFmtId="0" fontId="0" fillId="8" borderId="1" xfId="0" applyNumberFormat="1" applyFill="1" applyBorder="1" applyAlignment="1">
      <alignment horizontal="center"/>
    </xf>
    <xf numFmtId="0" fontId="0" fillId="8" borderId="10" xfId="0" applyNumberFormat="1" applyFill="1" applyBorder="1" applyAlignment="1">
      <alignment horizontal="center"/>
    </xf>
    <xf numFmtId="0" fontId="0" fillId="8" borderId="0" xfId="0" applyNumberFormat="1" applyFill="1" applyBorder="1" applyAlignment="1">
      <alignment horizontal="left"/>
    </xf>
    <xf numFmtId="2" fontId="0" fillId="8" borderId="29" xfId="0" applyNumberFormat="1" applyFill="1" applyBorder="1"/>
    <xf numFmtId="3" fontId="0" fillId="8" borderId="5" xfId="0" applyNumberFormat="1" applyFill="1" applyBorder="1"/>
    <xf numFmtId="3" fontId="0" fillId="8" borderId="29" xfId="0" applyNumberFormat="1" applyFill="1" applyBorder="1" applyAlignment="1">
      <alignment horizontal="center"/>
    </xf>
    <xf numFmtId="3" fontId="0" fillId="8" borderId="4" xfId="0" applyNumberFormat="1" applyFill="1" applyBorder="1" applyAlignment="1">
      <alignment horizontal="center"/>
    </xf>
    <xf numFmtId="165" fontId="0" fillId="8" borderId="29" xfId="0" applyNumberFormat="1" applyFill="1" applyBorder="1" applyAlignment="1">
      <alignment horizontal="center" vertical="center"/>
    </xf>
    <xf numFmtId="0" fontId="0" fillId="8" borderId="11" xfId="0" applyFill="1" applyBorder="1" applyAlignment="1">
      <alignment horizontal="center"/>
    </xf>
    <xf numFmtId="0" fontId="0" fillId="8" borderId="12" xfId="0" applyFill="1" applyBorder="1" applyAlignment="1">
      <alignment horizontal="center"/>
    </xf>
    <xf numFmtId="164" fontId="0" fillId="8" borderId="24" xfId="0" applyNumberFormat="1" applyFill="1" applyBorder="1"/>
    <xf numFmtId="164" fontId="0" fillId="8" borderId="7" xfId="0" applyNumberFormat="1" applyFill="1" applyBorder="1"/>
    <xf numFmtId="0" fontId="0" fillId="8" borderId="25" xfId="0" applyFill="1" applyBorder="1" applyAlignment="1">
      <alignment horizontal="center"/>
    </xf>
    <xf numFmtId="3" fontId="0" fillId="8" borderId="12" xfId="0" applyNumberFormat="1" applyFill="1" applyBorder="1"/>
    <xf numFmtId="9" fontId="0" fillId="8" borderId="12" xfId="0" applyNumberFormat="1" applyFill="1" applyBorder="1" applyAlignment="1">
      <alignment horizontal="center"/>
    </xf>
    <xf numFmtId="0" fontId="0" fillId="8" borderId="12" xfId="0" applyNumberFormat="1" applyFill="1" applyBorder="1" applyAlignment="1">
      <alignment horizontal="center"/>
    </xf>
    <xf numFmtId="0" fontId="0" fillId="8" borderId="13" xfId="0" applyNumberFormat="1" applyFill="1" applyBorder="1" applyAlignment="1">
      <alignment horizontal="center"/>
    </xf>
    <xf numFmtId="0" fontId="0" fillId="8" borderId="7" xfId="0" applyNumberFormat="1" applyFill="1" applyBorder="1" applyAlignment="1">
      <alignment horizontal="left"/>
    </xf>
    <xf numFmtId="2" fontId="0" fillId="8" borderId="30" xfId="0" applyNumberFormat="1" applyFill="1" applyBorder="1"/>
    <xf numFmtId="3" fontId="0" fillId="8" borderId="8" xfId="0" applyNumberFormat="1" applyFill="1" applyBorder="1"/>
    <xf numFmtId="3" fontId="0" fillId="8" borderId="30" xfId="0" applyNumberFormat="1" applyFill="1" applyBorder="1" applyAlignment="1">
      <alignment horizontal="center"/>
    </xf>
    <xf numFmtId="3" fontId="0" fillId="8" borderId="6" xfId="0" applyNumberFormat="1" applyFill="1" applyBorder="1" applyAlignment="1">
      <alignment horizontal="center"/>
    </xf>
    <xf numFmtId="165" fontId="0" fillId="8" borderId="30" xfId="0" applyNumberFormat="1" applyFill="1" applyBorder="1" applyAlignment="1">
      <alignment horizontal="center" vertical="center"/>
    </xf>
    <xf numFmtId="0" fontId="0" fillId="8" borderId="8" xfId="0" applyNumberFormat="1" applyFill="1" applyBorder="1" applyAlignment="1">
      <alignment horizontal="center"/>
    </xf>
    <xf numFmtId="3" fontId="0" fillId="7" borderId="18" xfId="0" applyNumberFormat="1" applyFill="1" applyBorder="1" applyAlignment="1">
      <alignment horizontal="center"/>
    </xf>
    <xf numFmtId="3" fontId="0" fillId="7" borderId="4" xfId="0" applyNumberFormat="1" applyFill="1" applyBorder="1" applyAlignment="1">
      <alignment horizontal="center"/>
    </xf>
    <xf numFmtId="3" fontId="0" fillId="7" borderId="6" xfId="0" applyNumberFormat="1" applyFill="1" applyBorder="1" applyAlignment="1">
      <alignment horizontal="center"/>
    </xf>
    <xf numFmtId="165" fontId="0" fillId="5" borderId="29" xfId="0" applyNumberFormat="1" applyFill="1" applyBorder="1" applyAlignment="1">
      <alignment horizontal="center" vertical="center"/>
    </xf>
    <xf numFmtId="165" fontId="0" fillId="7" borderId="31" xfId="0" applyNumberFormat="1" applyFill="1" applyBorder="1" applyAlignment="1">
      <alignment horizontal="center" vertical="center"/>
    </xf>
    <xf numFmtId="165" fontId="0" fillId="7" borderId="29" xfId="0" applyNumberFormat="1" applyFill="1" applyBorder="1" applyAlignment="1">
      <alignment horizontal="center" vertical="center"/>
    </xf>
    <xf numFmtId="165" fontId="0" fillId="5" borderId="30" xfId="0" applyNumberFormat="1" applyFill="1" applyBorder="1" applyAlignment="1">
      <alignment horizontal="center" vertical="center"/>
    </xf>
    <xf numFmtId="0" fontId="0" fillId="5" borderId="8" xfId="0" applyNumberFormat="1"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164" fontId="0" fillId="6" borderId="24" xfId="0" applyNumberFormat="1" applyFill="1" applyBorder="1"/>
    <xf numFmtId="164" fontId="0" fillId="6" borderId="7" xfId="0" applyNumberFormat="1" applyFill="1" applyBorder="1"/>
    <xf numFmtId="0" fontId="0" fillId="6" borderId="25" xfId="0" applyFill="1" applyBorder="1" applyAlignment="1">
      <alignment horizontal="center"/>
    </xf>
    <xf numFmtId="3" fontId="0" fillId="6" borderId="12" xfId="0" applyNumberFormat="1" applyFill="1" applyBorder="1"/>
    <xf numFmtId="9" fontId="0" fillId="6" borderId="12" xfId="0" applyNumberFormat="1" applyFill="1" applyBorder="1" applyAlignment="1">
      <alignment horizontal="center"/>
    </xf>
    <xf numFmtId="0" fontId="0" fillId="6" borderId="12" xfId="0" applyNumberFormat="1" applyFill="1" applyBorder="1" applyAlignment="1">
      <alignment horizontal="center"/>
    </xf>
    <xf numFmtId="0" fontId="0" fillId="6" borderId="13" xfId="0" applyNumberFormat="1" applyFill="1" applyBorder="1" applyAlignment="1">
      <alignment horizontal="center"/>
    </xf>
    <xf numFmtId="0" fontId="0" fillId="6" borderId="7" xfId="0" applyNumberFormat="1" applyFill="1" applyBorder="1" applyAlignment="1">
      <alignment horizontal="left"/>
    </xf>
    <xf numFmtId="2" fontId="0" fillId="6" borderId="30" xfId="0" applyNumberFormat="1" applyFill="1" applyBorder="1"/>
    <xf numFmtId="3" fontId="0" fillId="6" borderId="8" xfId="0" applyNumberFormat="1" applyFill="1" applyBorder="1"/>
    <xf numFmtId="0" fontId="0" fillId="7" borderId="11" xfId="0" applyFill="1" applyBorder="1" applyAlignment="1">
      <alignment horizontal="center"/>
    </xf>
    <xf numFmtId="0" fontId="0" fillId="7" borderId="12" xfId="0" applyFill="1" applyBorder="1" applyAlignment="1">
      <alignment horizontal="center"/>
    </xf>
    <xf numFmtId="164" fontId="0" fillId="7" borderId="24" xfId="0" applyNumberFormat="1" applyFill="1" applyBorder="1"/>
    <xf numFmtId="164" fontId="0" fillId="7" borderId="7" xfId="0" applyNumberFormat="1" applyFill="1" applyBorder="1"/>
    <xf numFmtId="0" fontId="0" fillId="7" borderId="25" xfId="0" applyFill="1" applyBorder="1" applyAlignment="1">
      <alignment horizontal="center"/>
    </xf>
    <xf numFmtId="3" fontId="0" fillId="7" borderId="12" xfId="0" applyNumberFormat="1" applyFill="1" applyBorder="1"/>
    <xf numFmtId="9" fontId="0" fillId="7" borderId="12" xfId="0" applyNumberFormat="1" applyFill="1" applyBorder="1" applyAlignment="1">
      <alignment horizontal="center"/>
    </xf>
    <xf numFmtId="0" fontId="0" fillId="7" borderId="12" xfId="0" applyNumberFormat="1" applyFill="1" applyBorder="1" applyAlignment="1">
      <alignment horizontal="center"/>
    </xf>
    <xf numFmtId="0" fontId="0" fillId="7" borderId="13" xfId="0" applyNumberFormat="1" applyFill="1" applyBorder="1" applyAlignment="1">
      <alignment horizontal="center"/>
    </xf>
    <xf numFmtId="0" fontId="0" fillId="7" borderId="7" xfId="0" applyNumberFormat="1" applyFill="1" applyBorder="1" applyAlignment="1">
      <alignment horizontal="left"/>
    </xf>
    <xf numFmtId="2" fontId="0" fillId="7" borderId="30" xfId="0" applyNumberFormat="1" applyFill="1" applyBorder="1"/>
    <xf numFmtId="3" fontId="0" fillId="7" borderId="8" xfId="0" applyNumberFormat="1" applyFill="1" applyBorder="1"/>
    <xf numFmtId="0" fontId="0" fillId="5" borderId="11" xfId="0" applyFill="1" applyBorder="1" applyAlignment="1">
      <alignment horizontal="center"/>
    </xf>
    <xf numFmtId="0" fontId="0" fillId="5" borderId="12" xfId="0" applyFill="1" applyBorder="1" applyAlignment="1">
      <alignment horizontal="center"/>
    </xf>
    <xf numFmtId="164" fontId="0" fillId="5" borderId="24" xfId="0" applyNumberFormat="1" applyFill="1" applyBorder="1"/>
    <xf numFmtId="164" fontId="0" fillId="5" borderId="7" xfId="0" applyNumberFormat="1" applyFill="1" applyBorder="1"/>
    <xf numFmtId="0" fontId="0" fillId="5" borderId="25" xfId="0" applyFill="1" applyBorder="1" applyAlignment="1">
      <alignment horizontal="center"/>
    </xf>
    <xf numFmtId="3" fontId="0" fillId="5" borderId="12" xfId="0" applyNumberFormat="1" applyFill="1" applyBorder="1"/>
    <xf numFmtId="9" fontId="0" fillId="5" borderId="12" xfId="0" applyNumberFormat="1" applyFill="1" applyBorder="1" applyAlignment="1">
      <alignment horizontal="center"/>
    </xf>
    <xf numFmtId="0" fontId="0" fillId="5" borderId="12" xfId="0" applyNumberFormat="1" applyFill="1" applyBorder="1" applyAlignment="1">
      <alignment horizontal="center"/>
    </xf>
    <xf numFmtId="0" fontId="0" fillId="5" borderId="13" xfId="0" applyNumberFormat="1" applyFill="1" applyBorder="1" applyAlignment="1">
      <alignment horizontal="center"/>
    </xf>
    <xf numFmtId="0" fontId="1" fillId="5" borderId="7" xfId="0" applyNumberFormat="1" applyFont="1" applyFill="1" applyBorder="1" applyAlignment="1">
      <alignment horizontal="left"/>
    </xf>
    <xf numFmtId="2" fontId="0" fillId="5" borderId="30" xfId="0" applyNumberFormat="1" applyFill="1" applyBorder="1"/>
    <xf numFmtId="3" fontId="0" fillId="5" borderId="8" xfId="0" applyNumberFormat="1" applyFill="1" applyBorder="1"/>
    <xf numFmtId="0" fontId="0" fillId="6" borderId="28" xfId="0" applyFill="1" applyBorder="1" applyAlignment="1">
      <alignment horizontal="center"/>
    </xf>
    <xf numFmtId="0" fontId="1" fillId="6" borderId="28" xfId="0" applyFont="1" applyFill="1" applyBorder="1" applyAlignment="1">
      <alignment horizontal="center"/>
    </xf>
    <xf numFmtId="0" fontId="3" fillId="6" borderId="28" xfId="0" applyFont="1" applyFill="1" applyBorder="1" applyAlignment="1">
      <alignment horizontal="center"/>
    </xf>
    <xf numFmtId="164" fontId="3" fillId="6" borderId="28" xfId="0" applyNumberFormat="1" applyFont="1" applyFill="1" applyBorder="1" applyAlignment="1">
      <alignment horizontal="center"/>
    </xf>
    <xf numFmtId="0" fontId="1" fillId="7" borderId="28" xfId="0" applyFont="1" applyFill="1" applyBorder="1" applyAlignment="1">
      <alignment horizontal="center"/>
    </xf>
    <xf numFmtId="0" fontId="0" fillId="7" borderId="28" xfId="0" applyFill="1" applyBorder="1" applyAlignment="1">
      <alignment horizontal="center"/>
    </xf>
    <xf numFmtId="0" fontId="3" fillId="7" borderId="28" xfId="0" applyFont="1" applyFill="1" applyBorder="1" applyAlignment="1">
      <alignment horizontal="center"/>
    </xf>
    <xf numFmtId="164" fontId="3" fillId="7" borderId="28" xfId="0" applyNumberFormat="1" applyFont="1" applyFill="1" applyBorder="1" applyAlignment="1">
      <alignment horizontal="center"/>
    </xf>
    <xf numFmtId="0" fontId="1" fillId="5" borderId="28" xfId="0" applyFont="1" applyFill="1" applyBorder="1" applyAlignment="1">
      <alignment horizontal="center"/>
    </xf>
    <xf numFmtId="0" fontId="0" fillId="5" borderId="28" xfId="0" applyFill="1" applyBorder="1" applyAlignment="1">
      <alignment horizontal="center"/>
    </xf>
    <xf numFmtId="0" fontId="3" fillId="5" borderId="28" xfId="0" applyFont="1" applyFill="1" applyBorder="1" applyAlignment="1">
      <alignment horizontal="center"/>
    </xf>
    <xf numFmtId="164" fontId="3" fillId="5" borderId="28" xfId="0" applyNumberFormat="1" applyFont="1" applyFill="1" applyBorder="1" applyAlignment="1">
      <alignment horizontal="center"/>
    </xf>
  </cellXfs>
  <cellStyles count="2">
    <cellStyle name="Normal" xfId="0" builtinId="0"/>
    <cellStyle name="Pourcentage" xfId="1" builtinId="5"/>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2"/>
  <sheetViews>
    <sheetView tabSelected="1" zoomScale="85" zoomScaleNormal="85" workbookViewId="0">
      <selection activeCell="I97" sqref="I97"/>
    </sheetView>
  </sheetViews>
  <sheetFormatPr baseColWidth="10" defaultRowHeight="12.75" x14ac:dyDescent="0.2"/>
  <cols>
    <col min="1" max="1" width="8.7109375" style="3" bestFit="1" customWidth="1"/>
    <col min="2" max="2" width="17.28515625" customWidth="1"/>
    <col min="3" max="3" width="7.28515625" style="3" customWidth="1"/>
    <col min="4" max="4" width="9.42578125" style="1" customWidth="1"/>
    <col min="5" max="5" width="11.42578125" style="5"/>
    <col min="6" max="6" width="7.5703125" style="3" customWidth="1"/>
    <col min="8" max="9" width="11.42578125" style="3"/>
    <col min="10" max="10" width="11.42578125" style="5"/>
    <col min="11" max="11" width="13.7109375" style="4" customWidth="1"/>
    <col min="12" max="12" width="3" hidden="1" customWidth="1"/>
    <col min="13" max="13" width="8.5703125" customWidth="1"/>
    <col min="15" max="15" width="7.85546875" customWidth="1"/>
    <col min="16" max="16" width="33.28515625" style="3" customWidth="1"/>
    <col min="17" max="20" width="7.85546875" customWidth="1"/>
    <col min="21" max="21" width="9.28515625" customWidth="1"/>
    <col min="22" max="22" width="7.85546875" bestFit="1" customWidth="1"/>
    <col min="23" max="23" width="15.140625" customWidth="1"/>
    <col min="24" max="24" width="16.5703125" customWidth="1"/>
  </cols>
  <sheetData>
    <row r="1" spans="1:39" ht="18.75" thickBot="1" x14ac:dyDescent="0.3">
      <c r="B1" s="9" t="s">
        <v>42</v>
      </c>
      <c r="C1" s="7"/>
      <c r="E1" s="1"/>
      <c r="G1" s="3"/>
      <c r="I1" s="8">
        <v>44848</v>
      </c>
      <c r="K1" s="6"/>
      <c r="N1" s="21"/>
      <c r="O1" s="21"/>
      <c r="P1" s="21"/>
      <c r="Q1" s="21"/>
      <c r="R1" s="21"/>
      <c r="S1" s="21"/>
      <c r="T1" s="21"/>
      <c r="U1" s="21"/>
      <c r="V1" s="21"/>
      <c r="W1" s="21"/>
    </row>
    <row r="2" spans="1:39" ht="13.5" thickBot="1" x14ac:dyDescent="0.25"/>
    <row r="3" spans="1:39" s="2" customFormat="1" ht="13.5" thickBot="1" x14ac:dyDescent="0.25">
      <c r="A3" s="37" t="s">
        <v>138</v>
      </c>
      <c r="B3" s="12" t="s">
        <v>0</v>
      </c>
      <c r="C3" s="13" t="s">
        <v>1</v>
      </c>
      <c r="D3" s="10" t="s">
        <v>2</v>
      </c>
      <c r="E3" s="11" t="s">
        <v>3</v>
      </c>
      <c r="F3" s="13" t="s">
        <v>4</v>
      </c>
      <c r="G3" s="14" t="s">
        <v>5</v>
      </c>
      <c r="H3" s="13" t="s">
        <v>41</v>
      </c>
      <c r="I3" s="13" t="s">
        <v>40</v>
      </c>
      <c r="J3" s="15" t="s">
        <v>76</v>
      </c>
      <c r="K3" s="15" t="s">
        <v>77</v>
      </c>
      <c r="L3" s="15" t="s">
        <v>78</v>
      </c>
      <c r="M3" s="16" t="s">
        <v>79</v>
      </c>
      <c r="N3" s="16" t="s">
        <v>80</v>
      </c>
      <c r="O3" s="17" t="s">
        <v>81</v>
      </c>
      <c r="P3" s="33" t="s">
        <v>117</v>
      </c>
      <c r="Q3" s="34" t="s">
        <v>118</v>
      </c>
      <c r="R3" s="33" t="s">
        <v>119</v>
      </c>
      <c r="S3" s="33" t="s">
        <v>120</v>
      </c>
      <c r="T3" s="33" t="s">
        <v>121</v>
      </c>
      <c r="U3" s="25" t="s">
        <v>122</v>
      </c>
      <c r="W3" s="22" t="s">
        <v>116</v>
      </c>
      <c r="X3" s="23"/>
      <c r="Y3" s="23"/>
      <c r="Z3" s="24"/>
      <c r="AA3"/>
      <c r="AB3"/>
      <c r="AC3"/>
      <c r="AD3"/>
      <c r="AE3"/>
      <c r="AF3"/>
      <c r="AG3"/>
      <c r="AH3"/>
      <c r="AI3"/>
      <c r="AJ3"/>
      <c r="AK3"/>
      <c r="AL3"/>
      <c r="AM3"/>
    </row>
    <row r="4" spans="1:39" x14ac:dyDescent="0.2">
      <c r="A4" s="46">
        <f ca="1">RANK(U4,$U$4:$U$31,1)</f>
        <v>20</v>
      </c>
      <c r="B4" s="47" t="s">
        <v>8</v>
      </c>
      <c r="C4" s="48" t="s">
        <v>6</v>
      </c>
      <c r="D4" s="49">
        <v>29728</v>
      </c>
      <c r="E4" s="50">
        <v>38108</v>
      </c>
      <c r="F4" s="51">
        <v>1</v>
      </c>
      <c r="G4" s="52">
        <v>28175</v>
      </c>
      <c r="H4" s="53">
        <v>0</v>
      </c>
      <c r="I4" s="54">
        <v>1</v>
      </c>
      <c r="J4" s="55">
        <v>1</v>
      </c>
      <c r="K4" s="56"/>
      <c r="L4" s="57"/>
      <c r="M4" s="58">
        <f>($I$1-D4)/365.25</f>
        <v>41.396303901437371</v>
      </c>
      <c r="N4" s="58">
        <f>($I$1-E4)/365.25</f>
        <v>18.453114305270361</v>
      </c>
      <c r="O4" s="59">
        <f>(G4*12/I4)/(IF(YEAR(E4)=$E$1,13-MONTH(E4),12))</f>
        <v>28175</v>
      </c>
      <c r="P4" s="60">
        <f>RANK(M4,$M$4:$M$31,$C$71)</f>
        <v>16</v>
      </c>
      <c r="Q4" s="61">
        <f>RANK(N4,$N$4:$N$31,$C$72)</f>
        <v>19</v>
      </c>
      <c r="R4" s="62">
        <f>RANK(H4,$H$4:$H$31,$C$73)</f>
        <v>17</v>
      </c>
      <c r="S4" s="62">
        <f>RANK(J4,$J$4:$J$31,$C$74)</f>
        <v>11</v>
      </c>
      <c r="T4" s="62">
        <f>RANK(O4,$O$4:$O$31,$C$75)</f>
        <v>14</v>
      </c>
      <c r="U4" s="63">
        <f ca="1">(P4*$D$71+Q4*$D$72+R4*$D$73+S4*$D$74+T4*$D$75)+RAND()/100</f>
        <v>32.406219137830107</v>
      </c>
    </row>
    <row r="5" spans="1:39" x14ac:dyDescent="0.2">
      <c r="A5" s="46">
        <f t="shared" ref="A5:A67" ca="1" si="0">RANK(U5,$U$4:$U$31,1)</f>
        <v>13</v>
      </c>
      <c r="B5" s="64" t="s">
        <v>15</v>
      </c>
      <c r="C5" s="65" t="s">
        <v>7</v>
      </c>
      <c r="D5" s="66">
        <v>31383</v>
      </c>
      <c r="E5" s="67">
        <v>41579</v>
      </c>
      <c r="F5" s="68">
        <v>1</v>
      </c>
      <c r="G5" s="69">
        <v>26961</v>
      </c>
      <c r="H5" s="70">
        <v>45</v>
      </c>
      <c r="I5" s="71">
        <v>1</v>
      </c>
      <c r="J5" s="72">
        <v>4</v>
      </c>
      <c r="K5" s="73"/>
      <c r="L5" s="74"/>
      <c r="M5" s="75">
        <f>($I$1-D5)/365.25</f>
        <v>36.865160848733744</v>
      </c>
      <c r="N5" s="75">
        <f>($I$1-E5)/365.25</f>
        <v>8.9500342231348391</v>
      </c>
      <c r="O5" s="76">
        <f>(G5*12/I5)/(IF(YEAR(E5)=$E$1,13-MONTH(E5),12))</f>
        <v>26961</v>
      </c>
      <c r="P5" s="60">
        <f>RANK(M5,$M$4:$M$31,$C$71)</f>
        <v>13</v>
      </c>
      <c r="Q5" s="61">
        <f t="shared" ref="Q5:Q31" si="1">RANK(N5,$N$4:$N$31,$C$72)</f>
        <v>12</v>
      </c>
      <c r="R5" s="62">
        <f t="shared" ref="R5:R31" si="2">RANK(H5,$H$4:$H$31,$C$73)</f>
        <v>3</v>
      </c>
      <c r="S5" s="62">
        <f t="shared" ref="S5:S31" si="3">RANK(J5,$J$4:$J$31,$C$74)</f>
        <v>1</v>
      </c>
      <c r="T5" s="62">
        <f t="shared" ref="T5:T31" si="4">RANK(O5,$O$4:$O$31,$C$75)</f>
        <v>24</v>
      </c>
      <c r="U5" s="63">
        <f t="shared" ref="U5:U31" ca="1" si="5">(P5*$D$71+Q5*$D$72+R5*$D$73+S5*$D$74+T5*$D$75)+RAND()/100</f>
        <v>26.308799744197874</v>
      </c>
      <c r="W5" s="18" t="s">
        <v>96</v>
      </c>
      <c r="X5" s="2"/>
      <c r="Y5" s="2"/>
      <c r="Z5" s="2"/>
      <c r="AA5" s="2"/>
      <c r="AB5" s="2"/>
      <c r="AF5" s="2"/>
      <c r="AG5" s="2"/>
      <c r="AH5" s="2"/>
      <c r="AI5" s="2"/>
      <c r="AJ5" s="2"/>
      <c r="AK5" s="2"/>
      <c r="AL5" s="2"/>
      <c r="AM5" s="2"/>
    </row>
    <row r="6" spans="1:39" x14ac:dyDescent="0.2">
      <c r="A6" s="46">
        <f t="shared" ca="1" si="0"/>
        <v>18</v>
      </c>
      <c r="B6" s="64" t="s">
        <v>16</v>
      </c>
      <c r="C6" s="65" t="s">
        <v>7</v>
      </c>
      <c r="D6" s="66">
        <v>31726</v>
      </c>
      <c r="E6" s="67">
        <v>38657</v>
      </c>
      <c r="F6" s="68">
        <v>1</v>
      </c>
      <c r="G6" s="69">
        <v>26059</v>
      </c>
      <c r="H6" s="70">
        <v>0</v>
      </c>
      <c r="I6" s="71">
        <v>1</v>
      </c>
      <c r="J6" s="72">
        <v>2</v>
      </c>
      <c r="K6" s="73"/>
      <c r="L6" s="74"/>
      <c r="M6" s="75">
        <f>($I$1-D6)/365.25</f>
        <v>35.926078028747433</v>
      </c>
      <c r="N6" s="75">
        <f>($I$1-E6)/365.25</f>
        <v>16.950034223134839</v>
      </c>
      <c r="O6" s="76">
        <f>(G6*12/I6)/(IF(YEAR(E6)=$E$1,13-MONTH(E6),12))</f>
        <v>26059</v>
      </c>
      <c r="P6" s="60">
        <f>RANK(M6,$M$4:$M$31,$C$71)</f>
        <v>12</v>
      </c>
      <c r="Q6" s="61">
        <f t="shared" si="1"/>
        <v>18</v>
      </c>
      <c r="R6" s="62">
        <f t="shared" si="2"/>
        <v>17</v>
      </c>
      <c r="S6" s="62">
        <f t="shared" si="3"/>
        <v>5</v>
      </c>
      <c r="T6" s="62">
        <f t="shared" si="4"/>
        <v>26</v>
      </c>
      <c r="U6" s="63">
        <f t="shared" ca="1" si="5"/>
        <v>31.007475697122469</v>
      </c>
      <c r="W6" s="18" t="s">
        <v>97</v>
      </c>
      <c r="X6" s="2"/>
      <c r="Y6" s="2"/>
      <c r="Z6" s="2"/>
      <c r="AA6" s="2"/>
      <c r="AB6" s="2"/>
    </row>
    <row r="7" spans="1:39" x14ac:dyDescent="0.2">
      <c r="A7" s="46">
        <f t="shared" ca="1" si="0"/>
        <v>28</v>
      </c>
      <c r="B7" s="64" t="s">
        <v>21</v>
      </c>
      <c r="C7" s="65" t="s">
        <v>7</v>
      </c>
      <c r="D7" s="66">
        <v>24612</v>
      </c>
      <c r="E7" s="67">
        <v>34669</v>
      </c>
      <c r="F7" s="68">
        <v>1</v>
      </c>
      <c r="G7" s="69">
        <v>27374</v>
      </c>
      <c r="H7" s="70">
        <v>10</v>
      </c>
      <c r="I7" s="71">
        <v>1</v>
      </c>
      <c r="J7" s="72">
        <v>0</v>
      </c>
      <c r="K7" s="73"/>
      <c r="L7" s="74"/>
      <c r="M7" s="75">
        <f>($I$1-D7)/365.25</f>
        <v>55.403148528405204</v>
      </c>
      <c r="N7" s="75">
        <f>($I$1-E7)/365.25</f>
        <v>27.868583162217661</v>
      </c>
      <c r="O7" s="76">
        <f>(G7*12/I7)/(IF(YEAR(E7)=$E$1,13-MONTH(E7),12))</f>
        <v>27374</v>
      </c>
      <c r="P7" s="60">
        <f>RANK(M7,$M$4:$M$31,$C$71)</f>
        <v>25</v>
      </c>
      <c r="Q7" s="61">
        <f t="shared" si="1"/>
        <v>24</v>
      </c>
      <c r="R7" s="62">
        <f t="shared" si="2"/>
        <v>7</v>
      </c>
      <c r="S7" s="62">
        <f t="shared" si="3"/>
        <v>21</v>
      </c>
      <c r="T7" s="62">
        <f t="shared" si="4"/>
        <v>21</v>
      </c>
      <c r="U7" s="63">
        <f t="shared" ca="1" si="5"/>
        <v>48.055070055113518</v>
      </c>
      <c r="W7" s="19" t="s">
        <v>98</v>
      </c>
      <c r="X7" s="2"/>
      <c r="Y7" s="2"/>
      <c r="Z7" s="2"/>
      <c r="AA7" s="2"/>
      <c r="AB7" s="2"/>
    </row>
    <row r="8" spans="1:39" x14ac:dyDescent="0.2">
      <c r="A8" s="46">
        <f t="shared" ca="1" si="0"/>
        <v>27</v>
      </c>
      <c r="B8" s="64" t="s">
        <v>22</v>
      </c>
      <c r="C8" s="65" t="s">
        <v>7</v>
      </c>
      <c r="D8" s="66">
        <v>25536</v>
      </c>
      <c r="E8" s="67">
        <v>36039</v>
      </c>
      <c r="F8" s="68">
        <v>1</v>
      </c>
      <c r="G8" s="69">
        <v>27482</v>
      </c>
      <c r="H8" s="70">
        <v>0</v>
      </c>
      <c r="I8" s="71">
        <v>1</v>
      </c>
      <c r="J8" s="72">
        <v>0</v>
      </c>
      <c r="K8" s="73"/>
      <c r="L8" s="74"/>
      <c r="M8" s="75">
        <f>($I$1-D8)/365.25</f>
        <v>52.873374401095141</v>
      </c>
      <c r="N8" s="75">
        <f>($I$1-E8)/365.25</f>
        <v>24.11772758384668</v>
      </c>
      <c r="O8" s="76">
        <f>(G8*12/I8)/(IF(YEAR(E8)=$E$1,13-MONTH(E8),12))</f>
        <v>27482</v>
      </c>
      <c r="P8" s="60">
        <f>RANK(M8,$M$4:$M$31,$C$71)</f>
        <v>23</v>
      </c>
      <c r="Q8" s="61">
        <f t="shared" si="1"/>
        <v>22</v>
      </c>
      <c r="R8" s="62">
        <f t="shared" si="2"/>
        <v>17</v>
      </c>
      <c r="S8" s="62">
        <f t="shared" si="3"/>
        <v>21</v>
      </c>
      <c r="T8" s="62">
        <f t="shared" si="4"/>
        <v>20</v>
      </c>
      <c r="U8" s="63">
        <f t="shared" ca="1" si="5"/>
        <v>44.903545053036147</v>
      </c>
      <c r="W8" s="19" t="s">
        <v>99</v>
      </c>
      <c r="X8" s="2"/>
      <c r="Y8" s="2"/>
      <c r="Z8" s="2"/>
      <c r="AA8" s="2"/>
      <c r="AB8" s="2"/>
    </row>
    <row r="9" spans="1:39" x14ac:dyDescent="0.2">
      <c r="A9" s="46">
        <f t="shared" ca="1" si="0"/>
        <v>24</v>
      </c>
      <c r="B9" s="64" t="s">
        <v>23</v>
      </c>
      <c r="C9" s="65" t="s">
        <v>6</v>
      </c>
      <c r="D9" s="66">
        <v>26287</v>
      </c>
      <c r="E9" s="67">
        <v>35186</v>
      </c>
      <c r="F9" s="68">
        <v>1</v>
      </c>
      <c r="G9" s="69">
        <v>27579</v>
      </c>
      <c r="H9" s="70">
        <v>20</v>
      </c>
      <c r="I9" s="71">
        <v>1</v>
      </c>
      <c r="J9" s="72">
        <v>1</v>
      </c>
      <c r="K9" s="73"/>
      <c r="L9" s="74"/>
      <c r="M9" s="75">
        <f>($I$1-D9)/365.25</f>
        <v>50.817248459958932</v>
      </c>
      <c r="N9" s="75">
        <f>($I$1-E9)/365.25</f>
        <v>26.453114305270361</v>
      </c>
      <c r="O9" s="76">
        <f>(G9*12/I9)/(IF(YEAR(E9)=$E$1,13-MONTH(E9),12))</f>
        <v>27579</v>
      </c>
      <c r="P9" s="60">
        <f>RANK(M9,$M$4:$M$31,$C$71)</f>
        <v>22</v>
      </c>
      <c r="Q9" s="61">
        <f t="shared" si="1"/>
        <v>23</v>
      </c>
      <c r="R9" s="62">
        <f t="shared" si="2"/>
        <v>5</v>
      </c>
      <c r="S9" s="62">
        <f t="shared" si="3"/>
        <v>11</v>
      </c>
      <c r="T9" s="62">
        <f t="shared" si="4"/>
        <v>19</v>
      </c>
      <c r="U9" s="63">
        <f t="shared" ca="1" si="5"/>
        <v>41.358052492553242</v>
      </c>
      <c r="W9" s="19" t="s">
        <v>100</v>
      </c>
      <c r="X9" s="2"/>
      <c r="Y9" s="2"/>
      <c r="Z9" s="2"/>
      <c r="AA9" s="2"/>
      <c r="AB9" s="2"/>
    </row>
    <row r="10" spans="1:39" x14ac:dyDescent="0.2">
      <c r="A10" s="46">
        <f t="shared" ca="1" si="0"/>
        <v>21</v>
      </c>
      <c r="B10" s="64" t="s">
        <v>24</v>
      </c>
      <c r="C10" s="65" t="s">
        <v>6</v>
      </c>
      <c r="D10" s="66">
        <v>28459</v>
      </c>
      <c r="E10" s="67">
        <v>36892</v>
      </c>
      <c r="F10" s="68">
        <v>1</v>
      </c>
      <c r="G10" s="69">
        <v>24385</v>
      </c>
      <c r="H10" s="70">
        <v>90</v>
      </c>
      <c r="I10" s="71">
        <v>0.8</v>
      </c>
      <c r="J10" s="72">
        <v>1</v>
      </c>
      <c r="K10" s="73"/>
      <c r="L10" s="74"/>
      <c r="M10" s="75">
        <f>($I$1-D10)/365.25</f>
        <v>44.870636550308006</v>
      </c>
      <c r="N10" s="75">
        <f>($I$1-E10)/365.25</f>
        <v>21.782340862422998</v>
      </c>
      <c r="O10" s="76">
        <f>(G10*12/I10)/(IF(YEAR(E10)=$E$1,13-MONTH(E10),12))</f>
        <v>30481.25</v>
      </c>
      <c r="P10" s="60">
        <f>RANK(M10,$M$4:$M$31,$C$71)</f>
        <v>21</v>
      </c>
      <c r="Q10" s="61">
        <f t="shared" si="1"/>
        <v>21</v>
      </c>
      <c r="R10" s="62">
        <f t="shared" si="2"/>
        <v>2</v>
      </c>
      <c r="S10" s="62">
        <f t="shared" si="3"/>
        <v>11</v>
      </c>
      <c r="T10" s="62">
        <f t="shared" si="4"/>
        <v>4</v>
      </c>
      <c r="U10" s="63">
        <f t="shared" ca="1" si="5"/>
        <v>34.109815045278346</v>
      </c>
      <c r="W10" s="19" t="s">
        <v>101</v>
      </c>
      <c r="X10" s="2"/>
      <c r="Y10" s="2"/>
      <c r="Z10" s="2"/>
      <c r="AA10" s="2"/>
      <c r="AB10" s="2"/>
    </row>
    <row r="11" spans="1:39" x14ac:dyDescent="0.2">
      <c r="A11" s="46">
        <f t="shared" ca="1" si="0"/>
        <v>15</v>
      </c>
      <c r="B11" s="64" t="s">
        <v>25</v>
      </c>
      <c r="C11" s="65" t="s">
        <v>7</v>
      </c>
      <c r="D11" s="66">
        <v>28567</v>
      </c>
      <c r="E11" s="67">
        <v>41061</v>
      </c>
      <c r="F11" s="68">
        <v>1</v>
      </c>
      <c r="G11" s="69">
        <v>28418</v>
      </c>
      <c r="H11" s="70">
        <v>2</v>
      </c>
      <c r="I11" s="71">
        <v>1</v>
      </c>
      <c r="J11" s="72">
        <v>2</v>
      </c>
      <c r="K11" s="73"/>
      <c r="L11" s="77" t="s">
        <v>86</v>
      </c>
      <c r="M11" s="75">
        <f>($I$1-D11)/365.25</f>
        <v>44.57494866529774</v>
      </c>
      <c r="N11" s="75">
        <f>($I$1-E11)/365.25</f>
        <v>10.368240930869268</v>
      </c>
      <c r="O11" s="76">
        <f>(G11*12/I11)/(IF(YEAR(E11)=$E$1,13-MONTH(E11),12))</f>
        <v>28418</v>
      </c>
      <c r="P11" s="60">
        <f>RANK(M11,$M$4:$M$31,$C$71)</f>
        <v>20</v>
      </c>
      <c r="Q11" s="61">
        <f t="shared" si="1"/>
        <v>13</v>
      </c>
      <c r="R11" s="62">
        <f t="shared" si="2"/>
        <v>12</v>
      </c>
      <c r="S11" s="62">
        <f t="shared" si="3"/>
        <v>5</v>
      </c>
      <c r="T11" s="62">
        <f t="shared" si="4"/>
        <v>11</v>
      </c>
      <c r="U11" s="63">
        <f t="shared" ca="1" si="5"/>
        <v>29.159336992833399</v>
      </c>
      <c r="W11" s="19" t="s">
        <v>102</v>
      </c>
      <c r="X11" s="2"/>
      <c r="Y11" s="2"/>
      <c r="Z11" s="2"/>
      <c r="AA11" s="2"/>
      <c r="AB11" s="2"/>
    </row>
    <row r="12" spans="1:39" x14ac:dyDescent="0.2">
      <c r="A12" s="46">
        <f t="shared" ca="1" si="0"/>
        <v>19</v>
      </c>
      <c r="B12" s="64" t="s">
        <v>26</v>
      </c>
      <c r="C12" s="65" t="s">
        <v>7</v>
      </c>
      <c r="D12" s="66">
        <v>28687</v>
      </c>
      <c r="E12" s="67">
        <v>37561</v>
      </c>
      <c r="F12" s="68">
        <v>1</v>
      </c>
      <c r="G12" s="69">
        <v>28264</v>
      </c>
      <c r="H12" s="70">
        <v>16</v>
      </c>
      <c r="I12" s="71">
        <v>1</v>
      </c>
      <c r="J12" s="72">
        <v>3</v>
      </c>
      <c r="K12" s="73"/>
      <c r="L12" s="74"/>
      <c r="M12" s="75">
        <f>($I$1-D12)/365.25</f>
        <v>44.246406570841891</v>
      </c>
      <c r="N12" s="75">
        <f>($I$1-E12)/365.25</f>
        <v>19.950718685831621</v>
      </c>
      <c r="O12" s="76">
        <f>(G12*12/I12)/(IF(YEAR(E12)=$E$1,13-MONTH(E12),12))</f>
        <v>28264</v>
      </c>
      <c r="P12" s="60">
        <f>RANK(M12,$M$4:$M$31,$C$71)</f>
        <v>19</v>
      </c>
      <c r="Q12" s="61">
        <f t="shared" si="1"/>
        <v>20</v>
      </c>
      <c r="R12" s="62">
        <f t="shared" si="2"/>
        <v>6</v>
      </c>
      <c r="S12" s="62">
        <f t="shared" si="3"/>
        <v>2</v>
      </c>
      <c r="T12" s="62">
        <f t="shared" si="4"/>
        <v>13</v>
      </c>
      <c r="U12" s="63">
        <f t="shared" ca="1" si="5"/>
        <v>32.359201819348279</v>
      </c>
      <c r="W12" s="19" t="s">
        <v>103</v>
      </c>
      <c r="X12" s="2"/>
      <c r="Y12" s="2"/>
      <c r="Z12" s="2"/>
      <c r="AA12" s="2"/>
      <c r="AB12" s="2"/>
    </row>
    <row r="13" spans="1:39" x14ac:dyDescent="0.2">
      <c r="A13" s="46">
        <f t="shared" ca="1" si="0"/>
        <v>14</v>
      </c>
      <c r="B13" s="64" t="s">
        <v>34</v>
      </c>
      <c r="C13" s="65" t="s">
        <v>6</v>
      </c>
      <c r="D13" s="66">
        <v>33158</v>
      </c>
      <c r="E13" s="67">
        <v>41000</v>
      </c>
      <c r="F13" s="68">
        <v>1</v>
      </c>
      <c r="G13" s="69">
        <v>27082</v>
      </c>
      <c r="H13" s="70">
        <v>5</v>
      </c>
      <c r="I13" s="71">
        <v>1</v>
      </c>
      <c r="J13" s="72">
        <v>1</v>
      </c>
      <c r="K13" s="73"/>
      <c r="L13" s="77" t="s">
        <v>88</v>
      </c>
      <c r="M13" s="75">
        <f>($I$1-D13)/365.25</f>
        <v>32.005475701574262</v>
      </c>
      <c r="N13" s="75">
        <f>($I$1-E13)/365.25</f>
        <v>10.535249828884325</v>
      </c>
      <c r="O13" s="76">
        <f>(G13*12/I13)/(IF(YEAR(E13)=$E$1,13-MONTH(E13),12))</f>
        <v>27082</v>
      </c>
      <c r="P13" s="60">
        <f>RANK(M13,$M$4:$M$31,$C$71)</f>
        <v>11</v>
      </c>
      <c r="Q13" s="61">
        <f t="shared" si="1"/>
        <v>14</v>
      </c>
      <c r="R13" s="62">
        <f t="shared" si="2"/>
        <v>9</v>
      </c>
      <c r="S13" s="62">
        <f t="shared" si="3"/>
        <v>11</v>
      </c>
      <c r="T13" s="62">
        <f t="shared" si="4"/>
        <v>22</v>
      </c>
      <c r="U13" s="63">
        <f t="shared" ca="1" si="5"/>
        <v>28.20843221860909</v>
      </c>
      <c r="W13" s="19" t="s">
        <v>104</v>
      </c>
      <c r="X13" s="2"/>
      <c r="Y13" s="2"/>
      <c r="Z13" s="2"/>
      <c r="AA13" s="2"/>
      <c r="AB13" s="2"/>
    </row>
    <row r="14" spans="1:39" x14ac:dyDescent="0.2">
      <c r="A14" s="46">
        <f t="shared" ca="1" si="0"/>
        <v>8</v>
      </c>
      <c r="B14" s="64" t="s">
        <v>35</v>
      </c>
      <c r="C14" s="65" t="s">
        <v>6</v>
      </c>
      <c r="D14" s="66">
        <v>33454</v>
      </c>
      <c r="E14" s="67">
        <v>43101</v>
      </c>
      <c r="F14" s="68">
        <v>1</v>
      </c>
      <c r="G14" s="69">
        <v>25951</v>
      </c>
      <c r="H14" s="70">
        <v>10</v>
      </c>
      <c r="I14" s="71">
        <v>1</v>
      </c>
      <c r="J14" s="72">
        <v>3</v>
      </c>
      <c r="K14" s="73" t="s">
        <v>89</v>
      </c>
      <c r="L14" s="74"/>
      <c r="M14" s="75">
        <f>($I$1-D14)/365.25</f>
        <v>31.195071868583163</v>
      </c>
      <c r="N14" s="75">
        <f>($I$1-E14)/365.25</f>
        <v>4.7830253251197812</v>
      </c>
      <c r="O14" s="76">
        <f>(G14*12/I14)/(IF(YEAR(E14)=$E$1,13-MONTH(E14),12))</f>
        <v>25951</v>
      </c>
      <c r="P14" s="60">
        <f>RANK(M14,$M$4:$M$31,$C$71)</f>
        <v>9</v>
      </c>
      <c r="Q14" s="61">
        <f t="shared" si="1"/>
        <v>5</v>
      </c>
      <c r="R14" s="62">
        <f t="shared" si="2"/>
        <v>7</v>
      </c>
      <c r="S14" s="62">
        <f t="shared" si="3"/>
        <v>2</v>
      </c>
      <c r="T14" s="62">
        <f t="shared" si="4"/>
        <v>28</v>
      </c>
      <c r="U14" s="63">
        <f t="shared" ca="1" si="5"/>
        <v>20.607019211426952</v>
      </c>
      <c r="W14" s="19" t="s">
        <v>105</v>
      </c>
      <c r="X14" s="2"/>
      <c r="Y14" s="2"/>
      <c r="Z14" s="2"/>
      <c r="AA14" s="2"/>
      <c r="AB14" s="2"/>
      <c r="AC14" s="1"/>
      <c r="AD14" s="1"/>
    </row>
    <row r="15" spans="1:39" x14ac:dyDescent="0.2">
      <c r="A15" s="46">
        <f t="shared" ca="1" si="0"/>
        <v>4</v>
      </c>
      <c r="B15" s="64" t="s">
        <v>36</v>
      </c>
      <c r="C15" s="65" t="s">
        <v>6</v>
      </c>
      <c r="D15" s="66">
        <v>33855</v>
      </c>
      <c r="E15" s="67">
        <v>42583</v>
      </c>
      <c r="F15" s="68">
        <v>1</v>
      </c>
      <c r="G15" s="69">
        <v>28732</v>
      </c>
      <c r="H15" s="70">
        <v>0</v>
      </c>
      <c r="I15" s="71">
        <v>1</v>
      </c>
      <c r="J15" s="72">
        <v>1</v>
      </c>
      <c r="K15" s="73"/>
      <c r="L15" s="74"/>
      <c r="M15" s="75">
        <f>($I$1-D15)/365.25</f>
        <v>30.097193702943191</v>
      </c>
      <c r="N15" s="75">
        <f>($I$1-E15)/365.25</f>
        <v>6.2012320328542092</v>
      </c>
      <c r="O15" s="76">
        <f>(G15*12/I15)/(IF(YEAR(E15)=$E$1,13-MONTH(E15),12))</f>
        <v>28732</v>
      </c>
      <c r="P15" s="60">
        <f>RANK(M15,$M$4:$M$31,$C$71)</f>
        <v>6</v>
      </c>
      <c r="Q15" s="61">
        <f t="shared" si="1"/>
        <v>7</v>
      </c>
      <c r="R15" s="62">
        <f t="shared" si="2"/>
        <v>17</v>
      </c>
      <c r="S15" s="62">
        <f t="shared" si="3"/>
        <v>11</v>
      </c>
      <c r="T15" s="62">
        <f t="shared" si="4"/>
        <v>9</v>
      </c>
      <c r="U15" s="63">
        <f t="shared" ca="1" si="5"/>
        <v>15.453679070376729</v>
      </c>
      <c r="W15" s="18"/>
      <c r="X15" s="2"/>
      <c r="Y15" s="2"/>
      <c r="Z15" s="2"/>
      <c r="AA15" s="2"/>
      <c r="AB15" s="2"/>
      <c r="AC15" s="1"/>
      <c r="AD15" s="1"/>
    </row>
    <row r="16" spans="1:39" x14ac:dyDescent="0.2">
      <c r="A16" s="46">
        <f t="shared" ca="1" si="0"/>
        <v>7</v>
      </c>
      <c r="B16" s="64" t="s">
        <v>37</v>
      </c>
      <c r="C16" s="65" t="s">
        <v>7</v>
      </c>
      <c r="D16" s="66">
        <v>34502</v>
      </c>
      <c r="E16" s="67">
        <v>42156</v>
      </c>
      <c r="F16" s="68">
        <v>1</v>
      </c>
      <c r="G16" s="69">
        <v>27082</v>
      </c>
      <c r="H16" s="70">
        <v>0</v>
      </c>
      <c r="I16" s="71">
        <v>1</v>
      </c>
      <c r="J16" s="72">
        <v>1</v>
      </c>
      <c r="K16" s="73"/>
      <c r="L16" s="74"/>
      <c r="M16" s="75">
        <f>($I$1-D16)/365.25</f>
        <v>28.325804243668721</v>
      </c>
      <c r="N16" s="75">
        <f>($I$1-E16)/365.25</f>
        <v>7.3702943189596164</v>
      </c>
      <c r="O16" s="76">
        <f>(G16*12/I16)/(IF(YEAR(E16)=$E$1,13-MONTH(E16),12))</f>
        <v>27082</v>
      </c>
      <c r="P16" s="60">
        <f>RANK(M16,$M$4:$M$31,$C$71)</f>
        <v>4</v>
      </c>
      <c r="Q16" s="61">
        <f t="shared" si="1"/>
        <v>10</v>
      </c>
      <c r="R16" s="62">
        <f t="shared" si="2"/>
        <v>17</v>
      </c>
      <c r="S16" s="62">
        <f t="shared" si="3"/>
        <v>11</v>
      </c>
      <c r="T16" s="62">
        <f t="shared" si="4"/>
        <v>22</v>
      </c>
      <c r="U16" s="63">
        <f t="shared" ca="1" si="5"/>
        <v>20.208222436102087</v>
      </c>
      <c r="W16" s="18"/>
      <c r="X16" s="2"/>
      <c r="Y16" s="2"/>
      <c r="Z16" s="2"/>
      <c r="AA16" s="2"/>
      <c r="AB16" s="2"/>
      <c r="AC16" s="1"/>
      <c r="AD16" s="1"/>
    </row>
    <row r="17" spans="1:30" x14ac:dyDescent="0.2">
      <c r="A17" s="46">
        <f t="shared" ca="1" si="0"/>
        <v>10</v>
      </c>
      <c r="B17" s="64" t="s">
        <v>38</v>
      </c>
      <c r="C17" s="65" t="s">
        <v>6</v>
      </c>
      <c r="D17" s="66">
        <v>34698</v>
      </c>
      <c r="E17" s="67">
        <v>42156</v>
      </c>
      <c r="F17" s="68">
        <v>1</v>
      </c>
      <c r="G17" s="69">
        <v>26252</v>
      </c>
      <c r="H17" s="70">
        <v>2</v>
      </c>
      <c r="I17" s="71">
        <v>1</v>
      </c>
      <c r="J17" s="72">
        <v>0</v>
      </c>
      <c r="K17" s="73"/>
      <c r="L17" s="74"/>
      <c r="M17" s="75">
        <f>($I$1-D17)/365.25</f>
        <v>27.789185489390828</v>
      </c>
      <c r="N17" s="75">
        <f>($I$1-E17)/365.25</f>
        <v>7.3702943189596164</v>
      </c>
      <c r="O17" s="76">
        <f>(G17*12/I17)/(IF(YEAR(E17)=$E$1,13-MONTH(E17),12))</f>
        <v>26252</v>
      </c>
      <c r="P17" s="60">
        <f>RANK(M17,$M$4:$M$31,$C$71)</f>
        <v>3</v>
      </c>
      <c r="Q17" s="61">
        <f t="shared" si="1"/>
        <v>10</v>
      </c>
      <c r="R17" s="62">
        <f t="shared" si="2"/>
        <v>12</v>
      </c>
      <c r="S17" s="62">
        <f t="shared" si="3"/>
        <v>21</v>
      </c>
      <c r="T17" s="62">
        <f t="shared" si="4"/>
        <v>25</v>
      </c>
      <c r="U17" s="63">
        <f t="shared" ca="1" si="5"/>
        <v>23.454125307281888</v>
      </c>
      <c r="W17" s="20" t="s">
        <v>106</v>
      </c>
      <c r="X17" s="2"/>
      <c r="Y17" s="2"/>
      <c r="Z17" s="2"/>
      <c r="AA17" s="2"/>
      <c r="AB17" s="2"/>
      <c r="AC17" s="1"/>
      <c r="AD17" s="1"/>
    </row>
    <row r="18" spans="1:30" x14ac:dyDescent="0.2">
      <c r="A18" s="46">
        <f t="shared" ca="1" si="0"/>
        <v>6</v>
      </c>
      <c r="B18" s="64" t="s">
        <v>39</v>
      </c>
      <c r="C18" s="65" t="s">
        <v>7</v>
      </c>
      <c r="D18" s="66">
        <v>36065</v>
      </c>
      <c r="E18" s="67">
        <v>43282</v>
      </c>
      <c r="F18" s="68">
        <v>1</v>
      </c>
      <c r="G18" s="69">
        <v>26059</v>
      </c>
      <c r="H18" s="70">
        <v>0</v>
      </c>
      <c r="I18" s="71">
        <v>1</v>
      </c>
      <c r="J18" s="72">
        <v>0</v>
      </c>
      <c r="K18" s="73"/>
      <c r="L18" s="77" t="s">
        <v>90</v>
      </c>
      <c r="M18" s="75">
        <f>($I$1-D18)/365.25</f>
        <v>24.046543463381244</v>
      </c>
      <c r="N18" s="75">
        <f>($I$1-E18)/365.25</f>
        <v>4.2874743326488707</v>
      </c>
      <c r="O18" s="76">
        <f>(G18*12/I18)/(IF(YEAR(E18)=$E$1,13-MONTH(E18),12))</f>
        <v>26059</v>
      </c>
      <c r="P18" s="60">
        <f>RANK(M18,$M$4:$M$31,$C$71)</f>
        <v>2</v>
      </c>
      <c r="Q18" s="61">
        <f t="shared" si="1"/>
        <v>4</v>
      </c>
      <c r="R18" s="62">
        <f t="shared" si="2"/>
        <v>17</v>
      </c>
      <c r="S18" s="62">
        <f t="shared" si="3"/>
        <v>21</v>
      </c>
      <c r="T18" s="62">
        <f t="shared" si="4"/>
        <v>26</v>
      </c>
      <c r="U18" s="63">
        <f t="shared" ca="1" si="5"/>
        <v>19.409233662647519</v>
      </c>
      <c r="W18" s="18"/>
      <c r="X18" s="2"/>
      <c r="Y18" s="2"/>
      <c r="Z18" s="2"/>
      <c r="AA18" s="2"/>
      <c r="AB18" s="2"/>
      <c r="AC18" s="1"/>
      <c r="AD18" s="1"/>
    </row>
    <row r="19" spans="1:30" x14ac:dyDescent="0.2">
      <c r="A19" s="46">
        <f t="shared" ca="1" si="0"/>
        <v>9</v>
      </c>
      <c r="B19" s="64" t="s">
        <v>45</v>
      </c>
      <c r="C19" s="65" t="s">
        <v>6</v>
      </c>
      <c r="D19" s="66">
        <v>29704</v>
      </c>
      <c r="E19" s="67">
        <v>42491</v>
      </c>
      <c r="F19" s="68">
        <v>1</v>
      </c>
      <c r="G19" s="69">
        <v>23826</v>
      </c>
      <c r="H19" s="65">
        <v>0</v>
      </c>
      <c r="I19" s="71">
        <v>0.8</v>
      </c>
      <c r="J19" s="72">
        <v>2</v>
      </c>
      <c r="K19" s="73"/>
      <c r="L19" s="74"/>
      <c r="M19" s="75">
        <f>($I$1-D19)/365.25</f>
        <v>41.46201232032854</v>
      </c>
      <c r="N19" s="75">
        <f>($I$1-E19)/365.25</f>
        <v>6.453114305270363</v>
      </c>
      <c r="O19" s="76">
        <f>(G19*12/I19)/(IF(YEAR(E19)=$E$1,13-MONTH(E19),12))</f>
        <v>29782.5</v>
      </c>
      <c r="P19" s="60">
        <f>RANK(M19,$M$4:$M$31,$C$71)</f>
        <v>17</v>
      </c>
      <c r="Q19" s="61">
        <f t="shared" si="1"/>
        <v>9</v>
      </c>
      <c r="R19" s="62">
        <f t="shared" si="2"/>
        <v>17</v>
      </c>
      <c r="S19" s="62">
        <f t="shared" si="3"/>
        <v>5</v>
      </c>
      <c r="T19" s="62">
        <f t="shared" si="4"/>
        <v>5</v>
      </c>
      <c r="U19" s="63">
        <f t="shared" ca="1" si="5"/>
        <v>22.25353909724776</v>
      </c>
      <c r="W19" s="19" t="s">
        <v>107</v>
      </c>
      <c r="X19" s="2"/>
      <c r="Y19" s="2"/>
      <c r="Z19" s="2"/>
      <c r="AA19" s="2"/>
      <c r="AB19" s="2"/>
      <c r="AC19" s="1"/>
      <c r="AD19" s="1"/>
    </row>
    <row r="20" spans="1:30" x14ac:dyDescent="0.2">
      <c r="A20" s="46">
        <f t="shared" ca="1" si="0"/>
        <v>12</v>
      </c>
      <c r="B20" s="64" t="s">
        <v>46</v>
      </c>
      <c r="C20" s="65" t="s">
        <v>6</v>
      </c>
      <c r="D20" s="66">
        <v>30563</v>
      </c>
      <c r="E20" s="67">
        <v>43435</v>
      </c>
      <c r="F20" s="68">
        <v>1</v>
      </c>
      <c r="G20" s="69">
        <v>27903</v>
      </c>
      <c r="H20" s="65">
        <v>0</v>
      </c>
      <c r="I20" s="71">
        <v>1</v>
      </c>
      <c r="J20" s="72">
        <v>0</v>
      </c>
      <c r="K20" s="73"/>
      <c r="L20" s="74"/>
      <c r="M20" s="75">
        <f>($I$1-D20)/365.25</f>
        <v>39.110198494182065</v>
      </c>
      <c r="N20" s="75">
        <f>($I$1-E20)/365.25</f>
        <v>3.868583162217659</v>
      </c>
      <c r="O20" s="76">
        <f>(G20*12/I20)/(IF(YEAR(E20)=$E$1,13-MONTH(E20),12))</f>
        <v>27903</v>
      </c>
      <c r="P20" s="60">
        <f>RANK(M20,$M$4:$M$31,$C$71)</f>
        <v>15</v>
      </c>
      <c r="Q20" s="61">
        <f t="shared" si="1"/>
        <v>3</v>
      </c>
      <c r="R20" s="62">
        <f t="shared" si="2"/>
        <v>17</v>
      </c>
      <c r="S20" s="62">
        <f t="shared" si="3"/>
        <v>21</v>
      </c>
      <c r="T20" s="62">
        <f t="shared" si="4"/>
        <v>16</v>
      </c>
      <c r="U20" s="63">
        <f t="shared" ca="1" si="5"/>
        <v>25.700258504838136</v>
      </c>
      <c r="W20" s="19" t="s">
        <v>108</v>
      </c>
      <c r="X20" s="2"/>
      <c r="Y20" s="2"/>
      <c r="Z20" s="2"/>
      <c r="AA20" s="2"/>
      <c r="AB20" s="2"/>
      <c r="AC20" s="1"/>
      <c r="AD20" s="1"/>
    </row>
    <row r="21" spans="1:30" x14ac:dyDescent="0.2">
      <c r="A21" s="46">
        <f t="shared" ca="1" si="0"/>
        <v>1</v>
      </c>
      <c r="B21" s="64" t="s">
        <v>47</v>
      </c>
      <c r="C21" s="65" t="s">
        <v>6</v>
      </c>
      <c r="D21" s="66">
        <v>36173</v>
      </c>
      <c r="E21" s="67">
        <v>43617</v>
      </c>
      <c r="F21" s="68">
        <v>1</v>
      </c>
      <c r="G21" s="69">
        <v>27854</v>
      </c>
      <c r="H21" s="65">
        <v>26</v>
      </c>
      <c r="I21" s="71">
        <v>1</v>
      </c>
      <c r="J21" s="72">
        <v>1</v>
      </c>
      <c r="K21" s="73"/>
      <c r="L21" s="74"/>
      <c r="M21" s="75">
        <f>($I$1-D21)/365.25</f>
        <v>23.750855578370977</v>
      </c>
      <c r="N21" s="75">
        <f>($I$1-E21)/365.25</f>
        <v>3.3702943189596168</v>
      </c>
      <c r="O21" s="76">
        <f>(G21*12/I21)/(IF(YEAR(E21)=$E$1,13-MONTH(E21),12))</f>
        <v>27854</v>
      </c>
      <c r="P21" s="60">
        <f>RANK(M21,$M$4:$M$31,$C$71)</f>
        <v>1</v>
      </c>
      <c r="Q21" s="61">
        <f t="shared" si="1"/>
        <v>1</v>
      </c>
      <c r="R21" s="62">
        <f t="shared" si="2"/>
        <v>4</v>
      </c>
      <c r="S21" s="62">
        <f t="shared" si="3"/>
        <v>11</v>
      </c>
      <c r="T21" s="62">
        <f t="shared" si="4"/>
        <v>17</v>
      </c>
      <c r="U21" s="63">
        <f t="shared" ca="1" si="5"/>
        <v>10.651690423789013</v>
      </c>
      <c r="W21" s="18"/>
      <c r="X21" s="2"/>
      <c r="Y21" s="2"/>
      <c r="Z21" s="2"/>
      <c r="AA21" s="2"/>
      <c r="AB21" s="2"/>
      <c r="AC21" s="1"/>
      <c r="AD21" s="1"/>
    </row>
    <row r="22" spans="1:30" x14ac:dyDescent="0.2">
      <c r="A22" s="46">
        <f t="shared" ca="1" si="0"/>
        <v>17</v>
      </c>
      <c r="B22" s="64" t="s">
        <v>50</v>
      </c>
      <c r="C22" s="65" t="s">
        <v>6</v>
      </c>
      <c r="D22" s="66">
        <v>30981</v>
      </c>
      <c r="E22" s="67">
        <v>39661</v>
      </c>
      <c r="F22" s="68">
        <v>1</v>
      </c>
      <c r="G22" s="69">
        <v>27680</v>
      </c>
      <c r="H22" s="65">
        <v>0</v>
      </c>
      <c r="I22" s="71">
        <v>1</v>
      </c>
      <c r="J22" s="72">
        <v>1</v>
      </c>
      <c r="K22" s="73"/>
      <c r="L22" s="74"/>
      <c r="M22" s="75">
        <f>($I$1-D22)/365.25</f>
        <v>37.965776865160848</v>
      </c>
      <c r="N22" s="75">
        <f>($I$1-E22)/365.25</f>
        <v>14.201232032854209</v>
      </c>
      <c r="O22" s="76">
        <f>(G22*12/I22)/(IF(YEAR(E22)=$E$1,13-MONTH(E22),12))</f>
        <v>27680</v>
      </c>
      <c r="P22" s="60">
        <f>RANK(M22,$M$4:$M$31,$C$71)</f>
        <v>14</v>
      </c>
      <c r="Q22" s="61">
        <f t="shared" si="1"/>
        <v>17</v>
      </c>
      <c r="R22" s="62">
        <f t="shared" si="2"/>
        <v>17</v>
      </c>
      <c r="S22" s="62">
        <f t="shared" si="3"/>
        <v>11</v>
      </c>
      <c r="T22" s="62">
        <f t="shared" si="4"/>
        <v>18</v>
      </c>
      <c r="U22" s="63">
        <f t="shared" ca="1" si="5"/>
        <v>31.006310263750461</v>
      </c>
      <c r="W22" s="18"/>
      <c r="X22" s="2"/>
      <c r="Y22" s="2"/>
      <c r="Z22" s="2"/>
      <c r="AA22" s="2"/>
      <c r="AB22" s="2"/>
      <c r="AC22" s="1"/>
      <c r="AD22" s="1"/>
    </row>
    <row r="23" spans="1:30" x14ac:dyDescent="0.2">
      <c r="A23" s="46">
        <f t="shared" ca="1" si="0"/>
        <v>5</v>
      </c>
      <c r="B23" s="64" t="s">
        <v>52</v>
      </c>
      <c r="C23" s="65" t="s">
        <v>6</v>
      </c>
      <c r="D23" s="66">
        <v>33776</v>
      </c>
      <c r="E23" s="67">
        <v>42887</v>
      </c>
      <c r="F23" s="68">
        <v>1</v>
      </c>
      <c r="G23" s="69">
        <v>29109</v>
      </c>
      <c r="H23" s="65">
        <v>1</v>
      </c>
      <c r="I23" s="71">
        <v>1</v>
      </c>
      <c r="J23" s="72">
        <v>0</v>
      </c>
      <c r="K23" s="73"/>
      <c r="L23" s="74"/>
      <c r="M23" s="75">
        <f>($I$1-D23)/365.25</f>
        <v>30.313483915126625</v>
      </c>
      <c r="N23" s="75">
        <f>($I$1-E23)/365.25</f>
        <v>5.3689253935660508</v>
      </c>
      <c r="O23" s="76">
        <f>(G23*12/I23)/(IF(YEAR(E23)=$E$1,13-MONTH(E23),12))</f>
        <v>29109</v>
      </c>
      <c r="P23" s="60">
        <f>RANK(M23,$M$4:$M$31,$C$71)</f>
        <v>7</v>
      </c>
      <c r="Q23" s="61">
        <f t="shared" si="1"/>
        <v>6</v>
      </c>
      <c r="R23" s="62">
        <f t="shared" si="2"/>
        <v>14</v>
      </c>
      <c r="S23" s="62">
        <f t="shared" si="3"/>
        <v>21</v>
      </c>
      <c r="T23" s="62">
        <f t="shared" si="4"/>
        <v>8</v>
      </c>
      <c r="U23" s="63">
        <f t="shared" ca="1" si="5"/>
        <v>18.303681814672967</v>
      </c>
      <c r="W23" s="20" t="s">
        <v>109</v>
      </c>
      <c r="X23" s="2"/>
      <c r="Y23" s="2"/>
      <c r="Z23" s="2"/>
      <c r="AA23" s="2"/>
      <c r="AB23" s="2"/>
      <c r="AC23" s="1"/>
      <c r="AD23" s="1"/>
    </row>
    <row r="24" spans="1:30" x14ac:dyDescent="0.2">
      <c r="A24" s="46">
        <f t="shared" ca="1" si="0"/>
        <v>26</v>
      </c>
      <c r="B24" s="64" t="s">
        <v>54</v>
      </c>
      <c r="C24" s="65" t="s">
        <v>7</v>
      </c>
      <c r="D24" s="66">
        <v>22267</v>
      </c>
      <c r="E24" s="67">
        <v>28915</v>
      </c>
      <c r="F24" s="68">
        <v>1</v>
      </c>
      <c r="G24" s="69">
        <v>29545</v>
      </c>
      <c r="H24" s="65">
        <v>110</v>
      </c>
      <c r="I24" s="71">
        <v>1</v>
      </c>
      <c r="J24" s="72">
        <v>1</v>
      </c>
      <c r="K24" s="73"/>
      <c r="L24" s="74"/>
      <c r="M24" s="75">
        <f>($I$1-D24)/365.25</f>
        <v>61.823408624229977</v>
      </c>
      <c r="N24" s="75">
        <f>($I$1-E24)/365.25</f>
        <v>43.622176591375769</v>
      </c>
      <c r="O24" s="76">
        <f>(G24*12/I24)/(IF(YEAR(E24)=$E$1,13-MONTH(E24),12))</f>
        <v>29545</v>
      </c>
      <c r="P24" s="60">
        <f>RANK(M24,$M$4:$M$31,$C$71)</f>
        <v>28</v>
      </c>
      <c r="Q24" s="61">
        <f t="shared" si="1"/>
        <v>28</v>
      </c>
      <c r="R24" s="62">
        <f t="shared" si="2"/>
        <v>1</v>
      </c>
      <c r="S24" s="62">
        <f t="shared" si="3"/>
        <v>11</v>
      </c>
      <c r="T24" s="62">
        <f t="shared" si="4"/>
        <v>6</v>
      </c>
      <c r="U24" s="63">
        <f t="shared" ca="1" si="5"/>
        <v>44.602011057112641</v>
      </c>
      <c r="W24" s="18"/>
      <c r="X24" s="2"/>
      <c r="Y24" s="2"/>
      <c r="Z24" s="2"/>
      <c r="AA24" s="2"/>
      <c r="AB24" s="2"/>
      <c r="AC24" s="1"/>
      <c r="AD24" s="1"/>
    </row>
    <row r="25" spans="1:30" x14ac:dyDescent="0.2">
      <c r="A25" s="46">
        <f t="shared" ca="1" si="0"/>
        <v>3</v>
      </c>
      <c r="B25" s="64" t="s">
        <v>60</v>
      </c>
      <c r="C25" s="65" t="s">
        <v>7</v>
      </c>
      <c r="D25" s="66">
        <v>33567</v>
      </c>
      <c r="E25" s="67">
        <v>43466</v>
      </c>
      <c r="F25" s="68">
        <v>1</v>
      </c>
      <c r="G25" s="69">
        <v>28605</v>
      </c>
      <c r="H25" s="65">
        <v>3</v>
      </c>
      <c r="I25" s="71">
        <v>1</v>
      </c>
      <c r="J25" s="72">
        <v>2</v>
      </c>
      <c r="K25" s="73"/>
      <c r="L25" s="74"/>
      <c r="M25" s="75">
        <f>($I$1-D25)/365.25</f>
        <v>30.885694729637233</v>
      </c>
      <c r="N25" s="75">
        <f>($I$1-E25)/365.25</f>
        <v>3.783709787816564</v>
      </c>
      <c r="O25" s="76">
        <f>(G25*12/I25)/(IF(YEAR(E25)=$E$1,13-MONTH(E25),12))</f>
        <v>28605</v>
      </c>
      <c r="P25" s="60">
        <f>RANK(M25,$M$4:$M$31,$C$71)</f>
        <v>8</v>
      </c>
      <c r="Q25" s="61">
        <f t="shared" si="1"/>
        <v>2</v>
      </c>
      <c r="R25" s="62">
        <f t="shared" si="2"/>
        <v>10</v>
      </c>
      <c r="S25" s="62">
        <f t="shared" si="3"/>
        <v>5</v>
      </c>
      <c r="T25" s="62">
        <f t="shared" si="4"/>
        <v>10</v>
      </c>
      <c r="U25" s="63">
        <f t="shared" ca="1" si="5"/>
        <v>12.602941536254182</v>
      </c>
      <c r="W25" s="18" t="s">
        <v>110</v>
      </c>
      <c r="X25" s="2"/>
      <c r="Y25" s="2"/>
      <c r="Z25" s="2"/>
      <c r="AA25" s="2"/>
      <c r="AB25" s="2"/>
      <c r="AC25" s="1"/>
      <c r="AD25" s="1"/>
    </row>
    <row r="26" spans="1:30" x14ac:dyDescent="0.2">
      <c r="A26" s="46">
        <f t="shared" ca="1" si="0"/>
        <v>16</v>
      </c>
      <c r="B26" s="64" t="s">
        <v>63</v>
      </c>
      <c r="C26" s="65" t="s">
        <v>7</v>
      </c>
      <c r="D26" s="66">
        <v>29062</v>
      </c>
      <c r="E26" s="67">
        <v>40360</v>
      </c>
      <c r="F26" s="68">
        <v>1</v>
      </c>
      <c r="G26" s="69">
        <v>27914</v>
      </c>
      <c r="H26" s="65">
        <v>0</v>
      </c>
      <c r="I26" s="71">
        <v>1</v>
      </c>
      <c r="J26" s="72">
        <v>2</v>
      </c>
      <c r="K26" s="73"/>
      <c r="L26" s="77" t="s">
        <v>94</v>
      </c>
      <c r="M26" s="75">
        <f>($I$1-D26)/365.25</f>
        <v>43.219712525667354</v>
      </c>
      <c r="N26" s="75">
        <f>($I$1-E26)/365.25</f>
        <v>12.28747433264887</v>
      </c>
      <c r="O26" s="76">
        <f>(G26*12/I26)/(IF(YEAR(E26)=$E$1,13-MONTH(E26),12))</f>
        <v>27914</v>
      </c>
      <c r="P26" s="60">
        <f>RANK(M26,$M$4:$M$31,$C$71)</f>
        <v>18</v>
      </c>
      <c r="Q26" s="61">
        <f t="shared" si="1"/>
        <v>16</v>
      </c>
      <c r="R26" s="62">
        <f t="shared" si="2"/>
        <v>17</v>
      </c>
      <c r="S26" s="62">
        <f t="shared" si="3"/>
        <v>5</v>
      </c>
      <c r="T26" s="62">
        <f t="shared" si="4"/>
        <v>15</v>
      </c>
      <c r="U26" s="63">
        <f t="shared" ca="1" si="5"/>
        <v>30.750717533971073</v>
      </c>
      <c r="W26" s="18" t="s">
        <v>111</v>
      </c>
      <c r="X26" s="2"/>
      <c r="Y26" s="2"/>
      <c r="Z26" s="2"/>
      <c r="AA26" s="2"/>
      <c r="AB26" s="2"/>
      <c r="AC26" s="1"/>
      <c r="AD26" s="1"/>
    </row>
    <row r="27" spans="1:30" x14ac:dyDescent="0.2">
      <c r="A27" s="46">
        <f t="shared" ca="1" si="0"/>
        <v>22</v>
      </c>
      <c r="B27" s="64" t="s">
        <v>64</v>
      </c>
      <c r="C27" s="65" t="s">
        <v>6</v>
      </c>
      <c r="D27" s="66">
        <v>24637</v>
      </c>
      <c r="E27" s="67">
        <v>34669</v>
      </c>
      <c r="F27" s="68">
        <v>1</v>
      </c>
      <c r="G27" s="69">
        <v>29146</v>
      </c>
      <c r="H27" s="65">
        <v>3</v>
      </c>
      <c r="I27" s="71">
        <v>0.8</v>
      </c>
      <c r="J27" s="72">
        <v>0</v>
      </c>
      <c r="K27" s="73"/>
      <c r="L27" s="74"/>
      <c r="M27" s="75">
        <f>($I$1-D27)/365.25</f>
        <v>55.3347022587269</v>
      </c>
      <c r="N27" s="75">
        <f>($I$1-E27)/365.25</f>
        <v>27.868583162217661</v>
      </c>
      <c r="O27" s="76">
        <f>(G27*12/I27)/(IF(YEAR(E27)=$E$1,13-MONTH(E27),12))</f>
        <v>36432.5</v>
      </c>
      <c r="P27" s="60">
        <f>RANK(M27,$M$4:$M$31,$C$71)</f>
        <v>24</v>
      </c>
      <c r="Q27" s="61">
        <f t="shared" si="1"/>
        <v>24</v>
      </c>
      <c r="R27" s="62">
        <f t="shared" si="2"/>
        <v>10</v>
      </c>
      <c r="S27" s="62">
        <f t="shared" si="3"/>
        <v>21</v>
      </c>
      <c r="T27" s="62">
        <f t="shared" si="4"/>
        <v>1</v>
      </c>
      <c r="U27" s="63">
        <f t="shared" ca="1" si="5"/>
        <v>40.256842696637833</v>
      </c>
      <c r="W27" s="18" t="s">
        <v>112</v>
      </c>
      <c r="X27" s="2"/>
      <c r="Y27" s="2"/>
      <c r="Z27" s="2"/>
      <c r="AA27" s="2"/>
      <c r="AB27" s="2"/>
      <c r="AC27" s="1"/>
      <c r="AD27" s="1"/>
    </row>
    <row r="28" spans="1:30" x14ac:dyDescent="0.2">
      <c r="A28" s="46">
        <f t="shared" ca="1" si="0"/>
        <v>25</v>
      </c>
      <c r="B28" s="64" t="s">
        <v>66</v>
      </c>
      <c r="C28" s="65" t="s">
        <v>6</v>
      </c>
      <c r="D28" s="66">
        <v>24118</v>
      </c>
      <c r="E28" s="67">
        <v>33178</v>
      </c>
      <c r="F28" s="68">
        <v>1</v>
      </c>
      <c r="G28" s="69">
        <v>33306</v>
      </c>
      <c r="H28" s="65">
        <v>1</v>
      </c>
      <c r="I28" s="71">
        <v>1</v>
      </c>
      <c r="J28" s="72">
        <v>0</v>
      </c>
      <c r="K28" s="73"/>
      <c r="L28" s="74"/>
      <c r="M28" s="75">
        <f>($I$1-D28)/365.25</f>
        <v>56.755646817248461</v>
      </c>
      <c r="N28" s="75">
        <f>($I$1-E28)/365.25</f>
        <v>31.950718685831621</v>
      </c>
      <c r="O28" s="76">
        <f>(G28*12/I28)/(IF(YEAR(E28)=$E$1,13-MONTH(E28),12))</f>
        <v>33306</v>
      </c>
      <c r="P28" s="60">
        <f>RANK(M28,$M$4:$M$31,$C$71)</f>
        <v>26</v>
      </c>
      <c r="Q28" s="61">
        <f t="shared" si="1"/>
        <v>26</v>
      </c>
      <c r="R28" s="62">
        <f t="shared" si="2"/>
        <v>14</v>
      </c>
      <c r="S28" s="62">
        <f t="shared" si="3"/>
        <v>21</v>
      </c>
      <c r="T28" s="62">
        <f t="shared" si="4"/>
        <v>2</v>
      </c>
      <c r="U28" s="63">
        <f t="shared" ca="1" si="5"/>
        <v>43.404473630348505</v>
      </c>
      <c r="W28" s="18" t="s">
        <v>113</v>
      </c>
      <c r="X28" s="2"/>
      <c r="Y28" s="2"/>
      <c r="Z28" s="2"/>
      <c r="AA28" s="2"/>
      <c r="AB28" s="2"/>
      <c r="AC28" s="1"/>
      <c r="AD28" s="1"/>
    </row>
    <row r="29" spans="1:30" x14ac:dyDescent="0.2">
      <c r="A29" s="46">
        <f t="shared" ca="1" si="0"/>
        <v>23</v>
      </c>
      <c r="B29" s="64" t="s">
        <v>69</v>
      </c>
      <c r="C29" s="65" t="s">
        <v>7</v>
      </c>
      <c r="D29" s="66">
        <v>24080</v>
      </c>
      <c r="E29" s="67">
        <v>30348</v>
      </c>
      <c r="F29" s="68">
        <v>1</v>
      </c>
      <c r="G29" s="69">
        <v>32704</v>
      </c>
      <c r="H29" s="65">
        <v>0</v>
      </c>
      <c r="I29" s="71">
        <v>1</v>
      </c>
      <c r="J29" s="72">
        <v>2</v>
      </c>
      <c r="K29" s="73"/>
      <c r="L29" s="74"/>
      <c r="M29" s="75">
        <f>($I$1-D29)/365.25</f>
        <v>56.859685147159482</v>
      </c>
      <c r="N29" s="75">
        <f>($I$1-E29)/365.25</f>
        <v>39.698836413415471</v>
      </c>
      <c r="O29" s="76">
        <f>(G29*12/I29)/(IF(YEAR(E29)=$E$1,13-MONTH(E29),12))</f>
        <v>32704</v>
      </c>
      <c r="P29" s="60">
        <f>RANK(M29,$M$4:$M$31,$C$71)</f>
        <v>27</v>
      </c>
      <c r="Q29" s="61">
        <f t="shared" si="1"/>
        <v>27</v>
      </c>
      <c r="R29" s="62">
        <f t="shared" si="2"/>
        <v>17</v>
      </c>
      <c r="S29" s="62">
        <f t="shared" si="3"/>
        <v>5</v>
      </c>
      <c r="T29" s="62">
        <f t="shared" si="4"/>
        <v>3</v>
      </c>
      <c r="U29" s="63">
        <f t="shared" ca="1" si="5"/>
        <v>40.355961673885723</v>
      </c>
      <c r="W29" s="18" t="s">
        <v>114</v>
      </c>
      <c r="X29" s="2"/>
      <c r="Y29" s="2"/>
      <c r="Z29" s="2"/>
      <c r="AA29" s="2"/>
      <c r="AB29" s="2"/>
      <c r="AC29" s="1"/>
      <c r="AD29" s="1"/>
    </row>
    <row r="30" spans="1:30" x14ac:dyDescent="0.2">
      <c r="A30" s="46">
        <f t="shared" ca="1" si="0"/>
        <v>11</v>
      </c>
      <c r="B30" s="64" t="s">
        <v>73</v>
      </c>
      <c r="C30" s="65" t="s">
        <v>6</v>
      </c>
      <c r="D30" s="66">
        <v>33218</v>
      </c>
      <c r="E30" s="67">
        <v>41000</v>
      </c>
      <c r="F30" s="68">
        <v>1</v>
      </c>
      <c r="G30" s="69">
        <v>28309</v>
      </c>
      <c r="H30" s="65">
        <v>0</v>
      </c>
      <c r="I30" s="71">
        <v>1</v>
      </c>
      <c r="J30" s="72">
        <v>1</v>
      </c>
      <c r="K30" s="73"/>
      <c r="L30" s="74"/>
      <c r="M30" s="75">
        <f>($I$1-D30)/365.25</f>
        <v>31.841204654346338</v>
      </c>
      <c r="N30" s="75">
        <f>($I$1-E30)/365.25</f>
        <v>10.535249828884325</v>
      </c>
      <c r="O30" s="76">
        <f>(G30*12/I30)/(IF(YEAR(E30)=$E$1,13-MONTH(E30),12))</f>
        <v>28309</v>
      </c>
      <c r="P30" s="60">
        <f>RANK(M30,$M$4:$M$31,$C$71)</f>
        <v>10</v>
      </c>
      <c r="Q30" s="61">
        <f t="shared" si="1"/>
        <v>14</v>
      </c>
      <c r="R30" s="62">
        <f t="shared" si="2"/>
        <v>17</v>
      </c>
      <c r="S30" s="62">
        <f t="shared" si="3"/>
        <v>11</v>
      </c>
      <c r="T30" s="62">
        <f t="shared" si="4"/>
        <v>12</v>
      </c>
      <c r="U30" s="63">
        <f t="shared" ca="1" si="5"/>
        <v>23.907284398363487</v>
      </c>
      <c r="W30" s="18" t="s">
        <v>115</v>
      </c>
      <c r="X30" s="2"/>
      <c r="Y30" s="2"/>
      <c r="Z30" s="2"/>
      <c r="AA30" s="2"/>
      <c r="AB30" s="2"/>
      <c r="AC30" s="1"/>
      <c r="AD30" s="1"/>
    </row>
    <row r="31" spans="1:30" ht="13.5" thickBot="1" x14ac:dyDescent="0.25">
      <c r="A31" s="78">
        <f t="shared" ca="1" si="0"/>
        <v>2</v>
      </c>
      <c r="B31" s="162" t="s">
        <v>74</v>
      </c>
      <c r="C31" s="163" t="s">
        <v>7</v>
      </c>
      <c r="D31" s="164">
        <v>33872</v>
      </c>
      <c r="E31" s="165">
        <v>42583</v>
      </c>
      <c r="F31" s="166">
        <v>1</v>
      </c>
      <c r="G31" s="167">
        <v>29519</v>
      </c>
      <c r="H31" s="163">
        <v>1</v>
      </c>
      <c r="I31" s="168">
        <v>1</v>
      </c>
      <c r="J31" s="169">
        <v>3</v>
      </c>
      <c r="K31" s="170"/>
      <c r="L31" s="171"/>
      <c r="M31" s="172">
        <f>($I$1-D31)/365.25</f>
        <v>30.050650239561943</v>
      </c>
      <c r="N31" s="172">
        <f>($I$1-E31)/365.25</f>
        <v>6.2012320328542092</v>
      </c>
      <c r="O31" s="173">
        <f>(G31*12/I31)/(IF(YEAR(E31)=$E$1,13-MONTH(E31),12))</f>
        <v>29519</v>
      </c>
      <c r="P31" s="79">
        <f>RANK(M31,$M$4:$M$31,$C$71)</f>
        <v>5</v>
      </c>
      <c r="Q31" s="80">
        <f t="shared" si="1"/>
        <v>7</v>
      </c>
      <c r="R31" s="81">
        <f t="shared" si="2"/>
        <v>14</v>
      </c>
      <c r="S31" s="81">
        <f t="shared" si="3"/>
        <v>2</v>
      </c>
      <c r="T31" s="81">
        <f t="shared" si="4"/>
        <v>7</v>
      </c>
      <c r="U31" s="63">
        <f t="shared" ca="1" si="5"/>
        <v>11.256956315349944</v>
      </c>
    </row>
    <row r="32" spans="1:30" x14ac:dyDescent="0.2">
      <c r="A32" s="82">
        <f ca="1">RANK(U32,$U$32:$U$50,1)</f>
        <v>1</v>
      </c>
      <c r="B32" s="83" t="s">
        <v>9</v>
      </c>
      <c r="C32" s="84" t="s">
        <v>7</v>
      </c>
      <c r="D32" s="85">
        <v>25428</v>
      </c>
      <c r="E32" s="86">
        <v>32721</v>
      </c>
      <c r="F32" s="87">
        <v>2</v>
      </c>
      <c r="G32" s="88">
        <v>21906</v>
      </c>
      <c r="H32" s="89">
        <v>24</v>
      </c>
      <c r="I32" s="90">
        <v>0.5</v>
      </c>
      <c r="J32" s="91">
        <v>0</v>
      </c>
      <c r="K32" s="92"/>
      <c r="L32" s="93" t="s">
        <v>75</v>
      </c>
      <c r="M32" s="94">
        <f>($I$1-D32)/365.25</f>
        <v>53.169062286105408</v>
      </c>
      <c r="N32" s="94">
        <f>($I$1-E32)/365.25</f>
        <v>33.201916495550989</v>
      </c>
      <c r="O32" s="95">
        <f>(G32*12/I32)/(IF(YEAR(E32)=$E$1,13-MONTH(E32),12))</f>
        <v>43812</v>
      </c>
      <c r="P32" s="96">
        <f>RANK(M32,$M$32:$M$50,$C$87)</f>
        <v>1</v>
      </c>
      <c r="Q32" s="96">
        <f>RANK(N32,$N$32:$N$50,$C$88)</f>
        <v>1</v>
      </c>
      <c r="R32" s="96">
        <f>RANK(H32,$H$32:$H$50,$C$89)</f>
        <v>2</v>
      </c>
      <c r="S32" s="96">
        <f>RANK(J32,$J$32:$J$50,$C$90)</f>
        <v>1</v>
      </c>
      <c r="T32" s="154">
        <f>RANK(O32,$O$32:$O$50,$C$91)</f>
        <v>2</v>
      </c>
      <c r="U32" s="158">
        <f ca="1">(P32*$D$87+Q32*$D$88+R32*$D$89+S32*$D$90+T32*$D$91)+RAND()/100</f>
        <v>2.4074467636091725</v>
      </c>
    </row>
    <row r="33" spans="1:21" x14ac:dyDescent="0.2">
      <c r="A33" s="82">
        <f t="shared" ref="A33:A50" ca="1" si="6">RANK(U33,$U$32:$U$50,1)</f>
        <v>2</v>
      </c>
      <c r="B33" s="83" t="s">
        <v>10</v>
      </c>
      <c r="C33" s="84" t="s">
        <v>7</v>
      </c>
      <c r="D33" s="85">
        <v>28529</v>
      </c>
      <c r="E33" s="86">
        <v>37653</v>
      </c>
      <c r="F33" s="87">
        <v>2</v>
      </c>
      <c r="G33" s="88">
        <v>35152</v>
      </c>
      <c r="H33" s="89">
        <v>11</v>
      </c>
      <c r="I33" s="90">
        <v>1</v>
      </c>
      <c r="J33" s="91">
        <v>0</v>
      </c>
      <c r="K33" s="92"/>
      <c r="L33" s="93" t="s">
        <v>75</v>
      </c>
      <c r="M33" s="94">
        <f>($I$1-D33)/365.25</f>
        <v>44.67898699520876</v>
      </c>
      <c r="N33" s="94">
        <f>($I$1-E33)/365.25</f>
        <v>19.698836413415467</v>
      </c>
      <c r="O33" s="95">
        <f>(G33*12/I33)/(IF(YEAR(E33)=$E$1,13-MONTH(E33),12))</f>
        <v>35152</v>
      </c>
      <c r="P33" s="97">
        <f t="shared" ref="P33:P50" si="7">RANK(M33,$M$32:$M$50,$C$87)</f>
        <v>3</v>
      </c>
      <c r="Q33" s="97">
        <f t="shared" ref="Q33:Q50" si="8">RANK(N33,$N$32:$N$50,$C$88)</f>
        <v>4</v>
      </c>
      <c r="R33" s="97">
        <f t="shared" ref="R33:R50" si="9">RANK(H33,$H$32:$H$50,$C$89)</f>
        <v>3</v>
      </c>
      <c r="S33" s="97">
        <f t="shared" ref="S33:S50" si="10">RANK(J33,$J$32:$J$50,$C$90)</f>
        <v>1</v>
      </c>
      <c r="T33" s="155">
        <f t="shared" ref="T33:T50" si="11">RANK(O33,$O$32:$O$50,$C$91)</f>
        <v>4</v>
      </c>
      <c r="U33" s="159">
        <f t="shared" ref="U33:U50" ca="1" si="12">(P33*$D$87+Q33*$D$88+R33*$D$89+S33*$D$90+T33*$D$91)+RAND()/100</f>
        <v>4.4072778172316207</v>
      </c>
    </row>
    <row r="34" spans="1:21" x14ac:dyDescent="0.2">
      <c r="A34" s="82">
        <f t="shared" ca="1" si="6"/>
        <v>18</v>
      </c>
      <c r="B34" s="83" t="s">
        <v>11</v>
      </c>
      <c r="C34" s="84" t="s">
        <v>6</v>
      </c>
      <c r="D34" s="85">
        <v>34611</v>
      </c>
      <c r="E34" s="86">
        <v>41334</v>
      </c>
      <c r="F34" s="87">
        <v>2</v>
      </c>
      <c r="G34" s="88">
        <v>28269</v>
      </c>
      <c r="H34" s="89">
        <v>0</v>
      </c>
      <c r="I34" s="90">
        <v>1</v>
      </c>
      <c r="J34" s="91">
        <v>2</v>
      </c>
      <c r="K34" s="92"/>
      <c r="L34" s="93"/>
      <c r="M34" s="94">
        <f>($I$1-D34)/365.25</f>
        <v>28.027378507871322</v>
      </c>
      <c r="N34" s="94">
        <f>($I$1-E34)/365.25</f>
        <v>9.6208076659822037</v>
      </c>
      <c r="O34" s="95">
        <f>(G34*12/I34)/(IF(YEAR(E34)=$E$1,13-MONTH(E34),12))</f>
        <v>28269</v>
      </c>
      <c r="P34" s="97">
        <f t="shared" si="7"/>
        <v>17</v>
      </c>
      <c r="Q34" s="97">
        <f t="shared" si="8"/>
        <v>10</v>
      </c>
      <c r="R34" s="97">
        <f t="shared" si="9"/>
        <v>9</v>
      </c>
      <c r="S34" s="97">
        <f t="shared" si="10"/>
        <v>10</v>
      </c>
      <c r="T34" s="155">
        <f t="shared" si="11"/>
        <v>19</v>
      </c>
      <c r="U34" s="159">
        <f t="shared" ca="1" si="12"/>
        <v>21.107048160928976</v>
      </c>
    </row>
    <row r="35" spans="1:21" x14ac:dyDescent="0.2">
      <c r="A35" s="82">
        <f t="shared" ca="1" si="6"/>
        <v>4</v>
      </c>
      <c r="B35" s="83" t="s">
        <v>13</v>
      </c>
      <c r="C35" s="84" t="s">
        <v>6</v>
      </c>
      <c r="D35" s="85">
        <v>33679</v>
      </c>
      <c r="E35" s="86">
        <v>42887</v>
      </c>
      <c r="F35" s="87">
        <v>2</v>
      </c>
      <c r="G35" s="88">
        <v>20234</v>
      </c>
      <c r="H35" s="89">
        <v>1</v>
      </c>
      <c r="I35" s="90">
        <v>0.6</v>
      </c>
      <c r="J35" s="91">
        <v>0</v>
      </c>
      <c r="K35" s="92"/>
      <c r="L35" s="93"/>
      <c r="M35" s="94">
        <f>($I$1-D35)/365.25</f>
        <v>30.579055441478438</v>
      </c>
      <c r="N35" s="94">
        <f>($I$1-E35)/365.25</f>
        <v>5.3689253935660508</v>
      </c>
      <c r="O35" s="95">
        <f>(G35*12/I35)/(IF(YEAR(E35)=$E$1,13-MONTH(E35),12))</f>
        <v>33723.333333333336</v>
      </c>
      <c r="P35" s="97">
        <f t="shared" si="7"/>
        <v>14</v>
      </c>
      <c r="Q35" s="97">
        <f t="shared" si="8"/>
        <v>15</v>
      </c>
      <c r="R35" s="97">
        <f t="shared" si="9"/>
        <v>5</v>
      </c>
      <c r="S35" s="97">
        <f t="shared" si="10"/>
        <v>1</v>
      </c>
      <c r="T35" s="155">
        <f t="shared" si="11"/>
        <v>8</v>
      </c>
      <c r="U35" s="159">
        <f t="shared" ca="1" si="12"/>
        <v>11.706773429544141</v>
      </c>
    </row>
    <row r="36" spans="1:21" x14ac:dyDescent="0.2">
      <c r="A36" s="82">
        <f t="shared" ca="1" si="6"/>
        <v>14</v>
      </c>
      <c r="B36" s="83" t="s">
        <v>14</v>
      </c>
      <c r="C36" s="84" t="s">
        <v>7</v>
      </c>
      <c r="D36" s="85">
        <v>35275</v>
      </c>
      <c r="E36" s="86">
        <v>43678</v>
      </c>
      <c r="F36" s="87">
        <v>2</v>
      </c>
      <c r="G36" s="88">
        <v>31481</v>
      </c>
      <c r="H36" s="89">
        <v>0</v>
      </c>
      <c r="I36" s="90">
        <v>1</v>
      </c>
      <c r="J36" s="91">
        <v>0</v>
      </c>
      <c r="K36" s="92"/>
      <c r="L36" s="93"/>
      <c r="M36" s="94">
        <f>($I$1-D36)/365.25</f>
        <v>26.209445585215605</v>
      </c>
      <c r="N36" s="94">
        <f>($I$1-E36)/365.25</f>
        <v>3.2032854209445585</v>
      </c>
      <c r="O36" s="95">
        <f>(G36*12/I36)/(IF(YEAR(E36)=$E$1,13-MONTH(E36),12))</f>
        <v>31481</v>
      </c>
      <c r="P36" s="97">
        <f t="shared" si="7"/>
        <v>19</v>
      </c>
      <c r="Q36" s="97">
        <f t="shared" si="8"/>
        <v>17</v>
      </c>
      <c r="R36" s="97">
        <f t="shared" si="9"/>
        <v>9</v>
      </c>
      <c r="S36" s="97">
        <f t="shared" si="10"/>
        <v>1</v>
      </c>
      <c r="T36" s="155">
        <f t="shared" si="11"/>
        <v>13</v>
      </c>
      <c r="U36" s="159">
        <f t="shared" ca="1" si="12"/>
        <v>16.908804306118277</v>
      </c>
    </row>
    <row r="37" spans="1:21" x14ac:dyDescent="0.2">
      <c r="A37" s="82">
        <f t="shared" ca="1" si="6"/>
        <v>9</v>
      </c>
      <c r="B37" s="83" t="s">
        <v>17</v>
      </c>
      <c r="C37" s="84" t="s">
        <v>7</v>
      </c>
      <c r="D37" s="85">
        <v>28910</v>
      </c>
      <c r="E37" s="86">
        <v>40360</v>
      </c>
      <c r="F37" s="87">
        <v>2</v>
      </c>
      <c r="G37" s="88">
        <v>16844</v>
      </c>
      <c r="H37" s="89">
        <v>0</v>
      </c>
      <c r="I37" s="90">
        <v>0.5</v>
      </c>
      <c r="J37" s="91">
        <v>2</v>
      </c>
      <c r="K37" s="92"/>
      <c r="L37" s="98" t="s">
        <v>83</v>
      </c>
      <c r="M37" s="94">
        <f>($I$1-D37)/365.25</f>
        <v>43.635865845311429</v>
      </c>
      <c r="N37" s="94">
        <f>($I$1-E37)/365.25</f>
        <v>12.28747433264887</v>
      </c>
      <c r="O37" s="95">
        <f>(G37*12/I37)/(IF(YEAR(E37)=$E$1,13-MONTH(E37),12))</f>
        <v>33688</v>
      </c>
      <c r="P37" s="97">
        <f t="shared" si="7"/>
        <v>6</v>
      </c>
      <c r="Q37" s="97">
        <f t="shared" si="8"/>
        <v>8</v>
      </c>
      <c r="R37" s="97">
        <f t="shared" si="9"/>
        <v>9</v>
      </c>
      <c r="S37" s="97">
        <f t="shared" si="10"/>
        <v>10</v>
      </c>
      <c r="T37" s="155">
        <f t="shared" si="11"/>
        <v>9</v>
      </c>
      <c r="U37" s="159">
        <f t="shared" ca="1" si="12"/>
        <v>14.505735282386176</v>
      </c>
    </row>
    <row r="38" spans="1:21" x14ac:dyDescent="0.2">
      <c r="A38" s="82">
        <f t="shared" ca="1" si="6"/>
        <v>19</v>
      </c>
      <c r="B38" s="83" t="s">
        <v>18</v>
      </c>
      <c r="C38" s="84" t="s">
        <v>6</v>
      </c>
      <c r="D38" s="85">
        <v>34137</v>
      </c>
      <c r="E38" s="86">
        <v>41974</v>
      </c>
      <c r="F38" s="87">
        <v>2</v>
      </c>
      <c r="G38" s="88">
        <v>28882</v>
      </c>
      <c r="H38" s="89">
        <v>0</v>
      </c>
      <c r="I38" s="90">
        <v>1</v>
      </c>
      <c r="J38" s="91">
        <v>3</v>
      </c>
      <c r="K38" s="92" t="s">
        <v>84</v>
      </c>
      <c r="L38" s="93"/>
      <c r="M38" s="94">
        <f>($I$1-D38)/365.25</f>
        <v>29.325119780971939</v>
      </c>
      <c r="N38" s="94">
        <f>($I$1-E38)/365.25</f>
        <v>7.868583162217659</v>
      </c>
      <c r="O38" s="95">
        <f>(G38*12/I38)/(IF(YEAR(E38)=$E$1,13-MONTH(E38),12))</f>
        <v>28882</v>
      </c>
      <c r="P38" s="97">
        <f t="shared" si="7"/>
        <v>15</v>
      </c>
      <c r="Q38" s="97">
        <f t="shared" si="8"/>
        <v>11</v>
      </c>
      <c r="R38" s="97">
        <f t="shared" si="9"/>
        <v>9</v>
      </c>
      <c r="S38" s="97">
        <f t="shared" si="10"/>
        <v>16</v>
      </c>
      <c r="T38" s="155">
        <f t="shared" si="11"/>
        <v>17</v>
      </c>
      <c r="U38" s="159">
        <f t="shared" ca="1" si="12"/>
        <v>23.002112887756113</v>
      </c>
    </row>
    <row r="39" spans="1:21" x14ac:dyDescent="0.2">
      <c r="A39" s="82">
        <f t="shared" ca="1" si="6"/>
        <v>8</v>
      </c>
      <c r="B39" s="83" t="s">
        <v>27</v>
      </c>
      <c r="C39" s="84" t="s">
        <v>6</v>
      </c>
      <c r="D39" s="85">
        <v>29547</v>
      </c>
      <c r="E39" s="86">
        <v>43678</v>
      </c>
      <c r="F39" s="87">
        <v>2</v>
      </c>
      <c r="G39" s="88">
        <v>30969</v>
      </c>
      <c r="H39" s="89">
        <v>0</v>
      </c>
      <c r="I39" s="90">
        <v>1</v>
      </c>
      <c r="J39" s="91">
        <v>1</v>
      </c>
      <c r="K39" s="92"/>
      <c r="L39" s="93"/>
      <c r="M39" s="94">
        <f>($I$1-D39)/365.25</f>
        <v>41.891854893908281</v>
      </c>
      <c r="N39" s="94">
        <f>($I$1-E39)/365.25</f>
        <v>3.2032854209445585</v>
      </c>
      <c r="O39" s="95">
        <f>(G39*12/I39)/(IF(YEAR(E39)=$E$1,13-MONTH(E39),12))</f>
        <v>30969</v>
      </c>
      <c r="P39" s="97">
        <f t="shared" si="7"/>
        <v>7</v>
      </c>
      <c r="Q39" s="97">
        <f t="shared" si="8"/>
        <v>17</v>
      </c>
      <c r="R39" s="97">
        <f t="shared" si="9"/>
        <v>9</v>
      </c>
      <c r="S39" s="97">
        <f t="shared" si="10"/>
        <v>5</v>
      </c>
      <c r="T39" s="155">
        <f t="shared" si="11"/>
        <v>14</v>
      </c>
      <c r="U39" s="159">
        <f t="shared" ca="1" si="12"/>
        <v>14.307766198913962</v>
      </c>
    </row>
    <row r="40" spans="1:21" x14ac:dyDescent="0.2">
      <c r="A40" s="82">
        <f t="shared" ca="1" si="6"/>
        <v>17</v>
      </c>
      <c r="B40" s="83" t="s">
        <v>28</v>
      </c>
      <c r="C40" s="84" t="s">
        <v>7</v>
      </c>
      <c r="D40" s="85">
        <v>29696</v>
      </c>
      <c r="E40" s="86">
        <v>42491</v>
      </c>
      <c r="F40" s="87">
        <v>2</v>
      </c>
      <c r="G40" s="88">
        <v>20523</v>
      </c>
      <c r="H40" s="89">
        <v>0</v>
      </c>
      <c r="I40" s="90">
        <v>0.6</v>
      </c>
      <c r="J40" s="91">
        <v>4</v>
      </c>
      <c r="K40" s="92"/>
      <c r="L40" s="93"/>
      <c r="M40" s="94">
        <f>($I$1-D40)/365.25</f>
        <v>41.483915126625597</v>
      </c>
      <c r="N40" s="94">
        <f>($I$1-E40)/365.25</f>
        <v>6.453114305270363</v>
      </c>
      <c r="O40" s="95">
        <f>(G40*12/I40)/(IF(YEAR(E40)=$E$1,13-MONTH(E40),12))</f>
        <v>34205</v>
      </c>
      <c r="P40" s="97">
        <f t="shared" si="7"/>
        <v>9</v>
      </c>
      <c r="Q40" s="97">
        <f t="shared" si="8"/>
        <v>14</v>
      </c>
      <c r="R40" s="97">
        <f t="shared" si="9"/>
        <v>9</v>
      </c>
      <c r="S40" s="97">
        <f t="shared" si="10"/>
        <v>18</v>
      </c>
      <c r="T40" s="155">
        <f t="shared" si="11"/>
        <v>6</v>
      </c>
      <c r="U40" s="159">
        <f t="shared" ca="1" si="12"/>
        <v>19.704308953950573</v>
      </c>
    </row>
    <row r="41" spans="1:21" x14ac:dyDescent="0.2">
      <c r="A41" s="82">
        <f t="shared" ca="1" si="6"/>
        <v>12</v>
      </c>
      <c r="B41" s="83" t="s">
        <v>29</v>
      </c>
      <c r="C41" s="84" t="s">
        <v>6</v>
      </c>
      <c r="D41" s="85">
        <v>30344</v>
      </c>
      <c r="E41" s="86">
        <v>39052</v>
      </c>
      <c r="F41" s="87">
        <v>2</v>
      </c>
      <c r="G41" s="88">
        <v>30759</v>
      </c>
      <c r="H41" s="89">
        <v>1</v>
      </c>
      <c r="I41" s="90">
        <v>1</v>
      </c>
      <c r="J41" s="91">
        <v>2</v>
      </c>
      <c r="K41" s="92"/>
      <c r="L41" s="98" t="s">
        <v>87</v>
      </c>
      <c r="M41" s="94">
        <f>($I$1-D41)/365.25</f>
        <v>39.709787816563995</v>
      </c>
      <c r="N41" s="94">
        <f>($I$1-E41)/365.25</f>
        <v>15.868583162217659</v>
      </c>
      <c r="O41" s="95">
        <f>(G41*12/I41)/(IF(YEAR(E41)=$E$1,13-MONTH(E41),12))</f>
        <v>30759</v>
      </c>
      <c r="P41" s="97">
        <f t="shared" si="7"/>
        <v>11</v>
      </c>
      <c r="Q41" s="97">
        <f t="shared" si="8"/>
        <v>6</v>
      </c>
      <c r="R41" s="97">
        <f t="shared" si="9"/>
        <v>5</v>
      </c>
      <c r="S41" s="97">
        <f t="shared" si="10"/>
        <v>10</v>
      </c>
      <c r="T41" s="155">
        <f t="shared" si="11"/>
        <v>15</v>
      </c>
      <c r="U41" s="159">
        <f t="shared" ca="1" si="12"/>
        <v>15.507556481649226</v>
      </c>
    </row>
    <row r="42" spans="1:21" x14ac:dyDescent="0.2">
      <c r="A42" s="82">
        <f t="shared" ca="1" si="6"/>
        <v>10</v>
      </c>
      <c r="B42" s="83" t="s">
        <v>49</v>
      </c>
      <c r="C42" s="84" t="s">
        <v>7</v>
      </c>
      <c r="D42" s="85">
        <v>34560</v>
      </c>
      <c r="E42" s="86">
        <v>42156</v>
      </c>
      <c r="F42" s="87">
        <v>2</v>
      </c>
      <c r="G42" s="88">
        <v>44203</v>
      </c>
      <c r="H42" s="84">
        <v>1</v>
      </c>
      <c r="I42" s="90">
        <v>1</v>
      </c>
      <c r="J42" s="91">
        <v>2</v>
      </c>
      <c r="K42" s="92"/>
      <c r="L42" s="93"/>
      <c r="M42" s="94">
        <f>($I$1-D42)/365.25</f>
        <v>28.167008898015059</v>
      </c>
      <c r="N42" s="94">
        <f>($I$1-E42)/365.25</f>
        <v>7.3702943189596164</v>
      </c>
      <c r="O42" s="95">
        <f>(G42*12/I42)/(IF(YEAR(E42)=$E$1,13-MONTH(E42),12))</f>
        <v>44203</v>
      </c>
      <c r="P42" s="97">
        <f t="shared" si="7"/>
        <v>16</v>
      </c>
      <c r="Q42" s="97">
        <f t="shared" si="8"/>
        <v>12</v>
      </c>
      <c r="R42" s="97">
        <f t="shared" si="9"/>
        <v>5</v>
      </c>
      <c r="S42" s="97">
        <f t="shared" si="10"/>
        <v>10</v>
      </c>
      <c r="T42" s="155">
        <f t="shared" si="11"/>
        <v>1</v>
      </c>
      <c r="U42" s="159">
        <f t="shared" ca="1" si="12"/>
        <v>15.30938553706126</v>
      </c>
    </row>
    <row r="43" spans="1:21" x14ac:dyDescent="0.2">
      <c r="A43" s="82">
        <f t="shared" ca="1" si="6"/>
        <v>13</v>
      </c>
      <c r="B43" s="83" t="s">
        <v>51</v>
      </c>
      <c r="C43" s="84" t="s">
        <v>7</v>
      </c>
      <c r="D43" s="85">
        <v>26400</v>
      </c>
      <c r="E43" s="86">
        <v>35186</v>
      </c>
      <c r="F43" s="87">
        <v>2</v>
      </c>
      <c r="G43" s="88">
        <v>29245</v>
      </c>
      <c r="H43" s="84">
        <v>1</v>
      </c>
      <c r="I43" s="90">
        <v>1</v>
      </c>
      <c r="J43" s="91">
        <v>4</v>
      </c>
      <c r="K43" s="92"/>
      <c r="L43" s="93"/>
      <c r="M43" s="94">
        <f>($I$1-D43)/365.25</f>
        <v>50.507871321013006</v>
      </c>
      <c r="N43" s="94">
        <f>($I$1-E43)/365.25</f>
        <v>26.453114305270361</v>
      </c>
      <c r="O43" s="95">
        <f>(G43*12/I43)/(IF(YEAR(E43)=$E$1,13-MONTH(E43),12))</f>
        <v>29245</v>
      </c>
      <c r="P43" s="97">
        <f t="shared" si="7"/>
        <v>2</v>
      </c>
      <c r="Q43" s="97">
        <f t="shared" si="8"/>
        <v>2</v>
      </c>
      <c r="R43" s="97">
        <f t="shared" si="9"/>
        <v>5</v>
      </c>
      <c r="S43" s="97">
        <f t="shared" si="10"/>
        <v>18</v>
      </c>
      <c r="T43" s="155">
        <f t="shared" si="11"/>
        <v>16</v>
      </c>
      <c r="U43" s="159">
        <f t="shared" ca="1" si="12"/>
        <v>15.706943125922956</v>
      </c>
    </row>
    <row r="44" spans="1:21" x14ac:dyDescent="0.2">
      <c r="A44" s="82">
        <f t="shared" ca="1" si="6"/>
        <v>5</v>
      </c>
      <c r="B44" s="83" t="s">
        <v>53</v>
      </c>
      <c r="C44" s="84" t="s">
        <v>7</v>
      </c>
      <c r="D44" s="85">
        <v>28683</v>
      </c>
      <c r="E44" s="86">
        <v>41061</v>
      </c>
      <c r="F44" s="87">
        <v>2</v>
      </c>
      <c r="G44" s="88">
        <v>33352</v>
      </c>
      <c r="H44" s="84">
        <v>0</v>
      </c>
      <c r="I44" s="90">
        <v>1</v>
      </c>
      <c r="J44" s="91">
        <v>1</v>
      </c>
      <c r="K44" s="92"/>
      <c r="L44" s="98" t="s">
        <v>92</v>
      </c>
      <c r="M44" s="94">
        <f>($I$1-D44)/365.25</f>
        <v>44.257357973990416</v>
      </c>
      <c r="N44" s="94">
        <f>($I$1-E44)/365.25</f>
        <v>10.368240930869268</v>
      </c>
      <c r="O44" s="95">
        <f>(G44*12/I44)/(IF(YEAR(E44)=$E$1,13-MONTH(E44),12))</f>
        <v>33352</v>
      </c>
      <c r="P44" s="97">
        <f t="shared" si="7"/>
        <v>4</v>
      </c>
      <c r="Q44" s="97">
        <f t="shared" si="8"/>
        <v>9</v>
      </c>
      <c r="R44" s="97">
        <f t="shared" si="9"/>
        <v>9</v>
      </c>
      <c r="S44" s="97">
        <f t="shared" si="10"/>
        <v>5</v>
      </c>
      <c r="T44" s="155">
        <f t="shared" si="11"/>
        <v>11</v>
      </c>
      <c r="U44" s="159">
        <f t="shared" ca="1" si="12"/>
        <v>11.708030726557663</v>
      </c>
    </row>
    <row r="45" spans="1:21" x14ac:dyDescent="0.2">
      <c r="A45" s="82">
        <f t="shared" ca="1" si="6"/>
        <v>16</v>
      </c>
      <c r="B45" s="83" t="s">
        <v>55</v>
      </c>
      <c r="C45" s="84" t="s">
        <v>7</v>
      </c>
      <c r="D45" s="85">
        <v>34807</v>
      </c>
      <c r="E45" s="86">
        <v>42156</v>
      </c>
      <c r="F45" s="87">
        <v>2</v>
      </c>
      <c r="G45" s="88">
        <v>33734</v>
      </c>
      <c r="H45" s="84">
        <v>0</v>
      </c>
      <c r="I45" s="90">
        <v>1</v>
      </c>
      <c r="J45" s="91">
        <v>2</v>
      </c>
      <c r="K45" s="92"/>
      <c r="L45" s="93"/>
      <c r="M45" s="94">
        <f>($I$1-D45)/365.25</f>
        <v>27.49075975359343</v>
      </c>
      <c r="N45" s="94">
        <f>($I$1-E45)/365.25</f>
        <v>7.3702943189596164</v>
      </c>
      <c r="O45" s="95">
        <f>(G45*12/I45)/(IF(YEAR(E45)=$E$1,13-MONTH(E45),12))</f>
        <v>33734</v>
      </c>
      <c r="P45" s="97">
        <f t="shared" si="7"/>
        <v>18</v>
      </c>
      <c r="Q45" s="97">
        <f t="shared" si="8"/>
        <v>12</v>
      </c>
      <c r="R45" s="97">
        <f t="shared" si="9"/>
        <v>9</v>
      </c>
      <c r="S45" s="97">
        <f t="shared" si="10"/>
        <v>10</v>
      </c>
      <c r="T45" s="155">
        <f t="shared" si="11"/>
        <v>7</v>
      </c>
      <c r="U45" s="159">
        <f t="shared" ca="1" si="12"/>
        <v>19.3039820157659</v>
      </c>
    </row>
    <row r="46" spans="1:21" x14ac:dyDescent="0.2">
      <c r="A46" s="82">
        <f t="shared" ca="1" si="6"/>
        <v>7</v>
      </c>
      <c r="B46" s="83" t="s">
        <v>58</v>
      </c>
      <c r="C46" s="84" t="s">
        <v>6</v>
      </c>
      <c r="D46" s="85">
        <v>30364</v>
      </c>
      <c r="E46" s="86">
        <v>39052</v>
      </c>
      <c r="F46" s="87">
        <v>2</v>
      </c>
      <c r="G46" s="88">
        <v>27529</v>
      </c>
      <c r="H46" s="84">
        <v>0</v>
      </c>
      <c r="I46" s="90">
        <v>0.8</v>
      </c>
      <c r="J46" s="91">
        <v>1</v>
      </c>
      <c r="K46" s="92"/>
      <c r="L46" s="98" t="s">
        <v>93</v>
      </c>
      <c r="M46" s="94">
        <f>($I$1-D46)/365.25</f>
        <v>39.655030800821358</v>
      </c>
      <c r="N46" s="94">
        <f>($I$1-E46)/365.25</f>
        <v>15.868583162217659</v>
      </c>
      <c r="O46" s="95">
        <f>(G46*12/I46)/(IF(YEAR(E46)=$E$1,13-MONTH(E46),12))</f>
        <v>34411.25</v>
      </c>
      <c r="P46" s="97">
        <f t="shared" si="7"/>
        <v>12</v>
      </c>
      <c r="Q46" s="97">
        <f t="shared" si="8"/>
        <v>6</v>
      </c>
      <c r="R46" s="97">
        <f t="shared" si="9"/>
        <v>9</v>
      </c>
      <c r="S46" s="97">
        <f t="shared" si="10"/>
        <v>5</v>
      </c>
      <c r="T46" s="155">
        <f t="shared" si="11"/>
        <v>5</v>
      </c>
      <c r="U46" s="159">
        <f t="shared" ca="1" si="12"/>
        <v>13.406086668287754</v>
      </c>
    </row>
    <row r="47" spans="1:21" x14ac:dyDescent="0.2">
      <c r="A47" s="82">
        <f t="shared" ca="1" si="6"/>
        <v>3</v>
      </c>
      <c r="B47" s="83" t="s">
        <v>62</v>
      </c>
      <c r="C47" s="84" t="s">
        <v>6</v>
      </c>
      <c r="D47" s="85">
        <v>29830</v>
      </c>
      <c r="E47" s="86">
        <v>43313</v>
      </c>
      <c r="F47" s="87">
        <v>2</v>
      </c>
      <c r="G47" s="88">
        <v>19864</v>
      </c>
      <c r="H47" s="84">
        <v>26</v>
      </c>
      <c r="I47" s="90">
        <v>0.6</v>
      </c>
      <c r="J47" s="91">
        <v>1</v>
      </c>
      <c r="K47" s="92"/>
      <c r="L47" s="93"/>
      <c r="M47" s="94">
        <f>($I$1-D47)/365.25</f>
        <v>41.117043121149898</v>
      </c>
      <c r="N47" s="94">
        <f>($I$1-E47)/365.25</f>
        <v>4.2026009582477757</v>
      </c>
      <c r="O47" s="95">
        <f>(G47*12/I47)/(IF(YEAR(E47)=$E$1,13-MONTH(E47),12))</f>
        <v>33106.666666666664</v>
      </c>
      <c r="P47" s="97">
        <f t="shared" si="7"/>
        <v>10</v>
      </c>
      <c r="Q47" s="97">
        <f t="shared" si="8"/>
        <v>16</v>
      </c>
      <c r="R47" s="97">
        <f t="shared" si="9"/>
        <v>1</v>
      </c>
      <c r="S47" s="97">
        <f t="shared" si="10"/>
        <v>5</v>
      </c>
      <c r="T47" s="155">
        <f t="shared" si="11"/>
        <v>12</v>
      </c>
      <c r="U47" s="159">
        <f t="shared" ca="1" si="12"/>
        <v>11.009103782380835</v>
      </c>
    </row>
    <row r="48" spans="1:21" x14ac:dyDescent="0.2">
      <c r="A48" s="82">
        <f t="shared" ca="1" si="6"/>
        <v>11</v>
      </c>
      <c r="B48" s="83" t="s">
        <v>70</v>
      </c>
      <c r="C48" s="84" t="s">
        <v>7</v>
      </c>
      <c r="D48" s="85">
        <v>28834</v>
      </c>
      <c r="E48" s="86">
        <v>37561</v>
      </c>
      <c r="F48" s="87">
        <v>2</v>
      </c>
      <c r="G48" s="88">
        <v>28774</v>
      </c>
      <c r="H48" s="84">
        <v>0</v>
      </c>
      <c r="I48" s="90">
        <v>1</v>
      </c>
      <c r="J48" s="91">
        <v>2</v>
      </c>
      <c r="K48" s="92"/>
      <c r="L48" s="93"/>
      <c r="M48" s="94">
        <f>($I$1-D48)/365.25</f>
        <v>43.843942505133469</v>
      </c>
      <c r="N48" s="94">
        <f>($I$1-E48)/365.25</f>
        <v>19.950718685831621</v>
      </c>
      <c r="O48" s="95">
        <f>(G48*12/I48)/(IF(YEAR(E48)=$E$1,13-MONTH(E48),12))</f>
        <v>28774</v>
      </c>
      <c r="P48" s="97">
        <f t="shared" si="7"/>
        <v>5</v>
      </c>
      <c r="Q48" s="97">
        <f t="shared" si="8"/>
        <v>3</v>
      </c>
      <c r="R48" s="97">
        <f t="shared" si="9"/>
        <v>9</v>
      </c>
      <c r="S48" s="97">
        <f t="shared" si="10"/>
        <v>10</v>
      </c>
      <c r="T48" s="155">
        <f t="shared" si="11"/>
        <v>18</v>
      </c>
      <c r="U48" s="159">
        <f t="shared" ca="1" si="12"/>
        <v>15.407031293641433</v>
      </c>
    </row>
    <row r="49" spans="1:21" x14ac:dyDescent="0.2">
      <c r="A49" s="82">
        <f t="shared" ca="1" si="6"/>
        <v>15</v>
      </c>
      <c r="B49" s="83" t="s">
        <v>71</v>
      </c>
      <c r="C49" s="84" t="s">
        <v>7</v>
      </c>
      <c r="D49" s="85">
        <v>31423</v>
      </c>
      <c r="E49" s="86">
        <v>38626</v>
      </c>
      <c r="F49" s="87">
        <v>2</v>
      </c>
      <c r="G49" s="88">
        <v>23432</v>
      </c>
      <c r="H49" s="84">
        <v>4</v>
      </c>
      <c r="I49" s="90">
        <v>0.7</v>
      </c>
      <c r="J49" s="91">
        <v>3</v>
      </c>
      <c r="K49" s="92"/>
      <c r="L49" s="93"/>
      <c r="M49" s="94">
        <f>($I$1-D49)/365.25</f>
        <v>36.755646817248461</v>
      </c>
      <c r="N49" s="94">
        <f>($I$1-E49)/365.25</f>
        <v>17.034907597535934</v>
      </c>
      <c r="O49" s="95">
        <f>(G49*12/I49)/(IF(YEAR(E49)=$E$1,13-MONTH(E49),12))</f>
        <v>33474.285714285717</v>
      </c>
      <c r="P49" s="97">
        <f t="shared" si="7"/>
        <v>13</v>
      </c>
      <c r="Q49" s="97">
        <f t="shared" si="8"/>
        <v>5</v>
      </c>
      <c r="R49" s="97">
        <f t="shared" si="9"/>
        <v>4</v>
      </c>
      <c r="S49" s="97">
        <f t="shared" si="10"/>
        <v>16</v>
      </c>
      <c r="T49" s="155">
        <f t="shared" si="11"/>
        <v>10</v>
      </c>
      <c r="U49" s="159">
        <f t="shared" ca="1" si="12"/>
        <v>17.700369265384449</v>
      </c>
    </row>
    <row r="50" spans="1:21" ht="13.5" thickBot="1" x14ac:dyDescent="0.25">
      <c r="A50" s="99">
        <f t="shared" ca="1" si="6"/>
        <v>6</v>
      </c>
      <c r="B50" s="174" t="s">
        <v>72</v>
      </c>
      <c r="C50" s="175" t="s">
        <v>6</v>
      </c>
      <c r="D50" s="176">
        <v>29591</v>
      </c>
      <c r="E50" s="177">
        <v>44440</v>
      </c>
      <c r="F50" s="178">
        <v>2</v>
      </c>
      <c r="G50" s="179">
        <v>36340</v>
      </c>
      <c r="H50" s="175">
        <v>0</v>
      </c>
      <c r="I50" s="180">
        <v>1</v>
      </c>
      <c r="J50" s="181">
        <v>1</v>
      </c>
      <c r="K50" s="182"/>
      <c r="L50" s="183"/>
      <c r="M50" s="184">
        <f>($I$1-D50)/365.25</f>
        <v>41.771389459274467</v>
      </c>
      <c r="N50" s="184">
        <f>($I$1-E50)/365.25</f>
        <v>1.1170431211498972</v>
      </c>
      <c r="O50" s="185">
        <f>(G50*12/I50)/(IF(YEAR(E50)=$E$1,13-MONTH(E50),12))</f>
        <v>36340</v>
      </c>
      <c r="P50" s="100">
        <f t="shared" si="7"/>
        <v>8</v>
      </c>
      <c r="Q50" s="100">
        <f t="shared" si="8"/>
        <v>19</v>
      </c>
      <c r="R50" s="100">
        <f t="shared" si="9"/>
        <v>9</v>
      </c>
      <c r="S50" s="100">
        <f t="shared" si="10"/>
        <v>5</v>
      </c>
      <c r="T50" s="156">
        <f t="shared" si="11"/>
        <v>3</v>
      </c>
      <c r="U50" s="159">
        <f t="shared" ca="1" si="12"/>
        <v>12.709855898285999</v>
      </c>
    </row>
    <row r="51" spans="1:21" x14ac:dyDescent="0.2">
      <c r="A51" s="101">
        <f ca="1">RANK(U51,$U$51:$U$67,1)</f>
        <v>7</v>
      </c>
      <c r="B51" s="102" t="s">
        <v>12</v>
      </c>
      <c r="C51" s="103" t="s">
        <v>6</v>
      </c>
      <c r="D51" s="104">
        <v>26974</v>
      </c>
      <c r="E51" s="105">
        <v>37257</v>
      </c>
      <c r="F51" s="106">
        <v>3</v>
      </c>
      <c r="G51" s="107">
        <v>49929</v>
      </c>
      <c r="H51" s="108">
        <v>2</v>
      </c>
      <c r="I51" s="109">
        <v>1</v>
      </c>
      <c r="J51" s="110">
        <v>0</v>
      </c>
      <c r="K51" s="111"/>
      <c r="L51" s="112" t="s">
        <v>82</v>
      </c>
      <c r="M51" s="113">
        <f>($I$1-D51)/365.25</f>
        <v>48.936344969199176</v>
      </c>
      <c r="N51" s="113">
        <f>($I$1-E51)/365.25</f>
        <v>20.78302532511978</v>
      </c>
      <c r="O51" s="114">
        <f>(G51*12/I51)/(IF(YEAR(E51)=$E$1,13-MONTH(E51),12))</f>
        <v>49929</v>
      </c>
      <c r="P51" s="115">
        <f>RANK(M51,$M$51:$M$63,$C$103)</f>
        <v>11</v>
      </c>
      <c r="Q51" s="115">
        <f>RANK(N51,$N$51:$N$63,$C$104)</f>
        <v>10</v>
      </c>
      <c r="R51" s="115">
        <f>RANK(H51,$H$51:$H$63,$C$105)</f>
        <v>4</v>
      </c>
      <c r="S51" s="115">
        <f>RANK(J51,$J$51:$J$63,$C$106)</f>
        <v>1</v>
      </c>
      <c r="T51" s="116">
        <f>RANK(O51,$O$51:$O$63,$C$107)</f>
        <v>4</v>
      </c>
      <c r="U51" s="117">
        <f ca="1">(P51*$D$103+Q51*$D$104+R51*$D$105+S51*$D$106+T51*$D$107)+RAND()/100</f>
        <v>4.7077769242104903</v>
      </c>
    </row>
    <row r="52" spans="1:21" x14ac:dyDescent="0.2">
      <c r="A52" s="101">
        <f t="shared" ref="A52:A63" ca="1" si="13">RANK(U52,$U$51:$U$67,1)</f>
        <v>13</v>
      </c>
      <c r="B52" s="102" t="s">
        <v>19</v>
      </c>
      <c r="C52" s="103" t="s">
        <v>6</v>
      </c>
      <c r="D52" s="104">
        <v>23834</v>
      </c>
      <c r="E52" s="105">
        <v>32690</v>
      </c>
      <c r="F52" s="106">
        <v>3</v>
      </c>
      <c r="G52" s="107">
        <v>55313</v>
      </c>
      <c r="H52" s="108">
        <v>3</v>
      </c>
      <c r="I52" s="109">
        <v>1</v>
      </c>
      <c r="J52" s="110">
        <v>1</v>
      </c>
      <c r="K52" s="111"/>
      <c r="L52" s="112" t="s">
        <v>85</v>
      </c>
      <c r="M52" s="113">
        <f>($I$1-D52)/365.25</f>
        <v>57.533196440793979</v>
      </c>
      <c r="N52" s="113">
        <f>($I$1-E52)/365.25</f>
        <v>33.286789869952088</v>
      </c>
      <c r="O52" s="114">
        <f>(G52*12/I52)/(IF(YEAR(E52)=$E$1,13-MONTH(E52),12))</f>
        <v>55313</v>
      </c>
      <c r="P52" s="115">
        <f t="shared" ref="P52:P63" si="14">RANK(M52,$M$51:$M$63,$C$103)</f>
        <v>13</v>
      </c>
      <c r="Q52" s="115">
        <f t="shared" ref="Q52:Q63" si="15">RANK(N52,$N$51:$N$63,$C$104)</f>
        <v>12</v>
      </c>
      <c r="R52" s="115">
        <f t="shared" ref="R52:R63" si="16">RANK(H52,$H$51:$H$63,$C$105)</f>
        <v>3</v>
      </c>
      <c r="S52" s="115">
        <f t="shared" ref="S52:S63" si="17">RANK(J52,$J$51:$J$63,$C$106)</f>
        <v>8</v>
      </c>
      <c r="T52" s="116">
        <f t="shared" ref="T52:T63" si="18">RANK(O52,$O$51:$O$63,$C$107)</f>
        <v>11</v>
      </c>
      <c r="U52" s="157">
        <f t="shared" ref="U52:U63" ca="1" si="19">(P52*$D$103+Q52*$D$104+R52*$D$105+S52*$D$106+T52*$D$107)+RAND()/100</f>
        <v>8.7066489970505803</v>
      </c>
    </row>
    <row r="53" spans="1:21" x14ac:dyDescent="0.2">
      <c r="A53" s="101">
        <f t="shared" ca="1" si="13"/>
        <v>6</v>
      </c>
      <c r="B53" s="102" t="s">
        <v>30</v>
      </c>
      <c r="C53" s="103" t="s">
        <v>6</v>
      </c>
      <c r="D53" s="104">
        <v>30387</v>
      </c>
      <c r="E53" s="105">
        <v>43435</v>
      </c>
      <c r="F53" s="106">
        <v>3</v>
      </c>
      <c r="G53" s="107">
        <v>54566</v>
      </c>
      <c r="H53" s="108">
        <v>9</v>
      </c>
      <c r="I53" s="109">
        <v>1</v>
      </c>
      <c r="J53" s="110">
        <v>0</v>
      </c>
      <c r="K53" s="111"/>
      <c r="L53" s="118"/>
      <c r="M53" s="113">
        <f>($I$1-D53)/365.25</f>
        <v>39.592060232717316</v>
      </c>
      <c r="N53" s="113">
        <f>($I$1-E53)/365.25</f>
        <v>3.868583162217659</v>
      </c>
      <c r="O53" s="114">
        <f>(G53*12/I53)/(IF(YEAR(E53)=$E$1,13-MONTH(E53),12))</f>
        <v>54566</v>
      </c>
      <c r="P53" s="115">
        <f t="shared" si="14"/>
        <v>9</v>
      </c>
      <c r="Q53" s="115">
        <f t="shared" si="15"/>
        <v>2</v>
      </c>
      <c r="R53" s="115">
        <f t="shared" si="16"/>
        <v>2</v>
      </c>
      <c r="S53" s="115">
        <f t="shared" si="17"/>
        <v>1</v>
      </c>
      <c r="T53" s="116">
        <f t="shared" si="18"/>
        <v>10</v>
      </c>
      <c r="U53" s="157">
        <f t="shared" ca="1" si="19"/>
        <v>4.5096528212681344</v>
      </c>
    </row>
    <row r="54" spans="1:21" x14ac:dyDescent="0.2">
      <c r="A54" s="101">
        <f t="shared" ca="1" si="13"/>
        <v>5</v>
      </c>
      <c r="B54" s="102" t="s">
        <v>31</v>
      </c>
      <c r="C54" s="103" t="s">
        <v>7</v>
      </c>
      <c r="D54" s="104">
        <v>30917</v>
      </c>
      <c r="E54" s="105">
        <v>39661</v>
      </c>
      <c r="F54" s="106">
        <v>3</v>
      </c>
      <c r="G54" s="107">
        <v>46356</v>
      </c>
      <c r="H54" s="108">
        <v>0</v>
      </c>
      <c r="I54" s="109">
        <v>1</v>
      </c>
      <c r="J54" s="110">
        <v>0</v>
      </c>
      <c r="K54" s="111"/>
      <c r="L54" s="118"/>
      <c r="M54" s="113">
        <f>($I$1-D54)/365.25</f>
        <v>38.1409993155373</v>
      </c>
      <c r="N54" s="113">
        <f>($I$1-E54)/365.25</f>
        <v>14.201232032854209</v>
      </c>
      <c r="O54" s="114">
        <f>(G54*12/I54)/(IF(YEAR(E54)=$E$1,13-MONTH(E54),12))</f>
        <v>46356</v>
      </c>
      <c r="P54" s="115">
        <f t="shared" si="14"/>
        <v>8</v>
      </c>
      <c r="Q54" s="115">
        <f t="shared" si="15"/>
        <v>9</v>
      </c>
      <c r="R54" s="115">
        <f t="shared" si="16"/>
        <v>8</v>
      </c>
      <c r="S54" s="115">
        <f t="shared" si="17"/>
        <v>1</v>
      </c>
      <c r="T54" s="116">
        <f t="shared" si="18"/>
        <v>3</v>
      </c>
      <c r="U54" s="157">
        <f t="shared" ca="1" si="19"/>
        <v>4.2052106457388359</v>
      </c>
    </row>
    <row r="55" spans="1:21" x14ac:dyDescent="0.2">
      <c r="A55" s="101">
        <f t="shared" ca="1" si="13"/>
        <v>2</v>
      </c>
      <c r="B55" s="102" t="s">
        <v>33</v>
      </c>
      <c r="C55" s="103" t="s">
        <v>6</v>
      </c>
      <c r="D55" s="104">
        <v>32815</v>
      </c>
      <c r="E55" s="105">
        <v>41883</v>
      </c>
      <c r="F55" s="106">
        <v>3</v>
      </c>
      <c r="G55" s="107">
        <v>52174</v>
      </c>
      <c r="H55" s="108">
        <v>1</v>
      </c>
      <c r="I55" s="109">
        <v>1</v>
      </c>
      <c r="J55" s="110">
        <v>0</v>
      </c>
      <c r="K55" s="111"/>
      <c r="L55" s="118"/>
      <c r="M55" s="113">
        <f>($I$1-D55)/365.25</f>
        <v>32.944558521560573</v>
      </c>
      <c r="N55" s="113">
        <f>($I$1-E55)/365.25</f>
        <v>8.1177275838466798</v>
      </c>
      <c r="O55" s="114">
        <f>(G55*12/I55)/(IF(YEAR(E55)=$E$1,13-MONTH(E55),12))</f>
        <v>52174</v>
      </c>
      <c r="P55" s="115">
        <f t="shared" si="14"/>
        <v>6</v>
      </c>
      <c r="Q55" s="115">
        <f t="shared" si="15"/>
        <v>5</v>
      </c>
      <c r="R55" s="115">
        <f t="shared" si="16"/>
        <v>6</v>
      </c>
      <c r="S55" s="115">
        <f t="shared" si="17"/>
        <v>1</v>
      </c>
      <c r="T55" s="116">
        <f t="shared" si="18"/>
        <v>6</v>
      </c>
      <c r="U55" s="157">
        <f t="shared" ca="1" si="19"/>
        <v>3.8067166170387794</v>
      </c>
    </row>
    <row r="56" spans="1:21" x14ac:dyDescent="0.2">
      <c r="A56" s="101">
        <f t="shared" ca="1" si="13"/>
        <v>9</v>
      </c>
      <c r="B56" s="102" t="s">
        <v>43</v>
      </c>
      <c r="C56" s="103" t="s">
        <v>6</v>
      </c>
      <c r="D56" s="104">
        <v>34633</v>
      </c>
      <c r="E56" s="105">
        <v>41334</v>
      </c>
      <c r="F56" s="106">
        <v>3</v>
      </c>
      <c r="G56" s="107">
        <v>50237</v>
      </c>
      <c r="H56" s="103">
        <v>2</v>
      </c>
      <c r="I56" s="109">
        <v>1</v>
      </c>
      <c r="J56" s="110">
        <v>2</v>
      </c>
      <c r="K56" s="111" t="s">
        <v>84</v>
      </c>
      <c r="L56" s="118"/>
      <c r="M56" s="113">
        <f>($I$1-D56)/365.25</f>
        <v>27.967145790554415</v>
      </c>
      <c r="N56" s="113">
        <f>($I$1-E56)/365.25</f>
        <v>9.6208076659822037</v>
      </c>
      <c r="O56" s="114">
        <f>(G56*12/I56)/(IF(YEAR(E56)=$E$1,13-MONTH(E56),12))</f>
        <v>50237</v>
      </c>
      <c r="P56" s="115">
        <f t="shared" si="14"/>
        <v>3</v>
      </c>
      <c r="Q56" s="115">
        <f t="shared" si="15"/>
        <v>8</v>
      </c>
      <c r="R56" s="115">
        <f t="shared" si="16"/>
        <v>4</v>
      </c>
      <c r="S56" s="115">
        <f t="shared" si="17"/>
        <v>11</v>
      </c>
      <c r="T56" s="116">
        <f t="shared" si="18"/>
        <v>5</v>
      </c>
      <c r="U56" s="157">
        <f t="shared" ca="1" si="19"/>
        <v>6.1075317638849942</v>
      </c>
    </row>
    <row r="57" spans="1:21" x14ac:dyDescent="0.2">
      <c r="A57" s="101">
        <f t="shared" ca="1" si="13"/>
        <v>11</v>
      </c>
      <c r="B57" s="102" t="s">
        <v>48</v>
      </c>
      <c r="C57" s="103" t="s">
        <v>6</v>
      </c>
      <c r="D57" s="104">
        <v>32980</v>
      </c>
      <c r="E57" s="105">
        <v>41883</v>
      </c>
      <c r="F57" s="106">
        <v>3</v>
      </c>
      <c r="G57" s="107">
        <v>54312</v>
      </c>
      <c r="H57" s="103">
        <v>0</v>
      </c>
      <c r="I57" s="109">
        <v>1</v>
      </c>
      <c r="J57" s="110">
        <v>2</v>
      </c>
      <c r="K57" s="111"/>
      <c r="L57" s="112" t="s">
        <v>91</v>
      </c>
      <c r="M57" s="113">
        <f>($I$1-D57)/365.25</f>
        <v>32.492813141683776</v>
      </c>
      <c r="N57" s="113">
        <f>($I$1-E57)/365.25</f>
        <v>8.1177275838466798</v>
      </c>
      <c r="O57" s="114">
        <f>(G57*12/I57)/(IF(YEAR(E57)=$E$1,13-MONTH(E57),12))</f>
        <v>54312</v>
      </c>
      <c r="P57" s="115">
        <f t="shared" si="14"/>
        <v>5</v>
      </c>
      <c r="Q57" s="115">
        <f t="shared" si="15"/>
        <v>5</v>
      </c>
      <c r="R57" s="115">
        <f t="shared" si="16"/>
        <v>8</v>
      </c>
      <c r="S57" s="115">
        <f t="shared" si="17"/>
        <v>11</v>
      </c>
      <c r="T57" s="116">
        <f t="shared" si="18"/>
        <v>9</v>
      </c>
      <c r="U57" s="157">
        <f t="shared" ca="1" si="19"/>
        <v>7.407106226219927</v>
      </c>
    </row>
    <row r="58" spans="1:21" x14ac:dyDescent="0.2">
      <c r="A58" s="101">
        <f t="shared" ca="1" si="13"/>
        <v>8</v>
      </c>
      <c r="B58" s="102" t="s">
        <v>56</v>
      </c>
      <c r="C58" s="103" t="s">
        <v>6</v>
      </c>
      <c r="D58" s="104">
        <v>34165</v>
      </c>
      <c r="E58" s="105">
        <v>41974</v>
      </c>
      <c r="F58" s="106">
        <v>3</v>
      </c>
      <c r="G58" s="107">
        <v>53110</v>
      </c>
      <c r="H58" s="103">
        <v>0</v>
      </c>
      <c r="I58" s="109">
        <v>1</v>
      </c>
      <c r="J58" s="110">
        <v>1</v>
      </c>
      <c r="K58" s="111"/>
      <c r="L58" s="118"/>
      <c r="M58" s="113">
        <f>($I$1-D58)/365.25</f>
        <v>29.248459958932237</v>
      </c>
      <c r="N58" s="113">
        <f>($I$1-E58)/365.25</f>
        <v>7.868583162217659</v>
      </c>
      <c r="O58" s="114">
        <f>(G58*12/I58)/(IF(YEAR(E58)=$E$1,13-MONTH(E58),12))</f>
        <v>53110</v>
      </c>
      <c r="P58" s="115">
        <f t="shared" si="14"/>
        <v>4</v>
      </c>
      <c r="Q58" s="115">
        <f t="shared" si="15"/>
        <v>4</v>
      </c>
      <c r="R58" s="115">
        <f t="shared" si="16"/>
        <v>8</v>
      </c>
      <c r="S58" s="115">
        <f t="shared" si="17"/>
        <v>8</v>
      </c>
      <c r="T58" s="116">
        <f t="shared" si="18"/>
        <v>8</v>
      </c>
      <c r="U58" s="157">
        <f t="shared" ca="1" si="19"/>
        <v>6.0098005729237673</v>
      </c>
    </row>
    <row r="59" spans="1:21" x14ac:dyDescent="0.2">
      <c r="A59" s="101">
        <f t="shared" ca="1" si="13"/>
        <v>4</v>
      </c>
      <c r="B59" s="102" t="s">
        <v>57</v>
      </c>
      <c r="C59" s="103" t="s">
        <v>7</v>
      </c>
      <c r="D59" s="104">
        <v>35990</v>
      </c>
      <c r="E59" s="105">
        <v>43282</v>
      </c>
      <c r="F59" s="106">
        <v>3</v>
      </c>
      <c r="G59" s="107">
        <v>59173</v>
      </c>
      <c r="H59" s="103">
        <v>1</v>
      </c>
      <c r="I59" s="109">
        <v>1</v>
      </c>
      <c r="J59" s="110">
        <v>0</v>
      </c>
      <c r="K59" s="111" t="s">
        <v>89</v>
      </c>
      <c r="L59" s="118"/>
      <c r="M59" s="113">
        <f>($I$1-D59)/365.25</f>
        <v>24.251882272416154</v>
      </c>
      <c r="N59" s="113">
        <f>($I$1-E59)/365.25</f>
        <v>4.2874743326488707</v>
      </c>
      <c r="O59" s="114">
        <f>(G59*12/I59)/(IF(YEAR(E59)=$E$1,13-MONTH(E59),12))</f>
        <v>59173</v>
      </c>
      <c r="P59" s="115">
        <f t="shared" si="14"/>
        <v>1</v>
      </c>
      <c r="Q59" s="115">
        <f t="shared" si="15"/>
        <v>3</v>
      </c>
      <c r="R59" s="115">
        <f t="shared" si="16"/>
        <v>6</v>
      </c>
      <c r="S59" s="115">
        <f t="shared" si="17"/>
        <v>1</v>
      </c>
      <c r="T59" s="116">
        <f t="shared" si="18"/>
        <v>13</v>
      </c>
      <c r="U59" s="157">
        <f t="shared" ca="1" si="19"/>
        <v>4.0080284805980506</v>
      </c>
    </row>
    <row r="60" spans="1:21" x14ac:dyDescent="0.2">
      <c r="A60" s="101">
        <f t="shared" ca="1" si="13"/>
        <v>1</v>
      </c>
      <c r="B60" s="102" t="s">
        <v>59</v>
      </c>
      <c r="C60" s="103" t="s">
        <v>6</v>
      </c>
      <c r="D60" s="104">
        <v>26990</v>
      </c>
      <c r="E60" s="105">
        <v>37257</v>
      </c>
      <c r="F60" s="106">
        <v>3</v>
      </c>
      <c r="G60" s="107">
        <v>35644</v>
      </c>
      <c r="H60" s="103">
        <v>12</v>
      </c>
      <c r="I60" s="109">
        <v>1</v>
      </c>
      <c r="J60" s="110">
        <v>0</v>
      </c>
      <c r="K60" s="111"/>
      <c r="L60" s="118"/>
      <c r="M60" s="113">
        <f>($I$1-D60)/365.25</f>
        <v>48.892539356605063</v>
      </c>
      <c r="N60" s="113">
        <f>($I$1-E60)/365.25</f>
        <v>20.78302532511978</v>
      </c>
      <c r="O60" s="114">
        <f>(G60*12/I60)/(IF(YEAR(E60)=$E$1,13-MONTH(E60),12))</f>
        <v>35644</v>
      </c>
      <c r="P60" s="115">
        <f t="shared" si="14"/>
        <v>10</v>
      </c>
      <c r="Q60" s="115">
        <f t="shared" si="15"/>
        <v>10</v>
      </c>
      <c r="R60" s="115">
        <f t="shared" si="16"/>
        <v>1</v>
      </c>
      <c r="S60" s="115">
        <f t="shared" si="17"/>
        <v>1</v>
      </c>
      <c r="T60" s="116">
        <f t="shared" si="18"/>
        <v>1</v>
      </c>
      <c r="U60" s="157">
        <f t="shared" ca="1" si="19"/>
        <v>3.6099246162345979</v>
      </c>
    </row>
    <row r="61" spans="1:21" x14ac:dyDescent="0.2">
      <c r="A61" s="101">
        <f t="shared" ca="1" si="13"/>
        <v>12</v>
      </c>
      <c r="B61" s="102" t="s">
        <v>61</v>
      </c>
      <c r="C61" s="103" t="s">
        <v>7</v>
      </c>
      <c r="D61" s="104">
        <v>23954</v>
      </c>
      <c r="E61" s="105">
        <v>32690</v>
      </c>
      <c r="F61" s="106">
        <v>3</v>
      </c>
      <c r="G61" s="107">
        <v>36555</v>
      </c>
      <c r="H61" s="103">
        <v>0</v>
      </c>
      <c r="I61" s="109">
        <v>1</v>
      </c>
      <c r="J61" s="110">
        <v>4</v>
      </c>
      <c r="K61" s="111"/>
      <c r="L61" s="118"/>
      <c r="M61" s="113">
        <f>($I$1-D61)/365.25</f>
        <v>57.204654346338124</v>
      </c>
      <c r="N61" s="113">
        <f>($I$1-E61)/365.25</f>
        <v>33.286789869952088</v>
      </c>
      <c r="O61" s="114">
        <f>(G61*12/I61)/(IF(YEAR(E61)=$E$1,13-MONTH(E61),12))</f>
        <v>36555</v>
      </c>
      <c r="P61" s="115">
        <f t="shared" si="14"/>
        <v>12</v>
      </c>
      <c r="Q61" s="115">
        <f t="shared" si="15"/>
        <v>12</v>
      </c>
      <c r="R61" s="115">
        <f t="shared" si="16"/>
        <v>8</v>
      </c>
      <c r="S61" s="115">
        <f t="shared" si="17"/>
        <v>13</v>
      </c>
      <c r="T61" s="116">
        <f t="shared" si="18"/>
        <v>2</v>
      </c>
      <c r="U61" s="157">
        <f t="shared" ca="1" si="19"/>
        <v>8.7047801054161695</v>
      </c>
    </row>
    <row r="62" spans="1:21" x14ac:dyDescent="0.2">
      <c r="A62" s="101">
        <f t="shared" ca="1" si="13"/>
        <v>3</v>
      </c>
      <c r="B62" s="102" t="s">
        <v>65</v>
      </c>
      <c r="C62" s="103" t="s">
        <v>6</v>
      </c>
      <c r="D62" s="104">
        <v>35300</v>
      </c>
      <c r="E62" s="105">
        <v>44440</v>
      </c>
      <c r="F62" s="106">
        <v>3</v>
      </c>
      <c r="G62" s="107">
        <v>55420</v>
      </c>
      <c r="H62" s="103">
        <v>0</v>
      </c>
      <c r="I62" s="109">
        <v>1</v>
      </c>
      <c r="J62" s="110">
        <v>0</v>
      </c>
      <c r="K62" s="111"/>
      <c r="L62" s="118"/>
      <c r="M62" s="113">
        <f>($I$1-D62)/365.25</f>
        <v>26.140999315537304</v>
      </c>
      <c r="N62" s="113">
        <f>($I$1-E62)/365.25</f>
        <v>1.1170431211498972</v>
      </c>
      <c r="O62" s="114">
        <f>(G62*12/I62)/(IF(YEAR(E62)=$E$1,13-MONTH(E62),12))</f>
        <v>55420</v>
      </c>
      <c r="P62" s="115">
        <f t="shared" si="14"/>
        <v>2</v>
      </c>
      <c r="Q62" s="115">
        <f t="shared" si="15"/>
        <v>1</v>
      </c>
      <c r="R62" s="115">
        <f t="shared" si="16"/>
        <v>8</v>
      </c>
      <c r="S62" s="115">
        <f t="shared" si="17"/>
        <v>1</v>
      </c>
      <c r="T62" s="116">
        <f t="shared" si="18"/>
        <v>12</v>
      </c>
      <c r="U62" s="157">
        <f t="shared" ca="1" si="19"/>
        <v>4.0059590137052137</v>
      </c>
    </row>
    <row r="63" spans="1:21" ht="13.5" thickBot="1" x14ac:dyDescent="0.25">
      <c r="A63" s="161">
        <f t="shared" ca="1" si="13"/>
        <v>10</v>
      </c>
      <c r="B63" s="186" t="s">
        <v>67</v>
      </c>
      <c r="C63" s="187" t="s">
        <v>7</v>
      </c>
      <c r="D63" s="188">
        <v>31558</v>
      </c>
      <c r="E63" s="189">
        <v>41579</v>
      </c>
      <c r="F63" s="190">
        <v>3</v>
      </c>
      <c r="G63" s="191">
        <v>52441</v>
      </c>
      <c r="H63" s="187">
        <v>0</v>
      </c>
      <c r="I63" s="192">
        <v>1</v>
      </c>
      <c r="J63" s="193">
        <v>1</v>
      </c>
      <c r="K63" s="194"/>
      <c r="L63" s="195" t="s">
        <v>95</v>
      </c>
      <c r="M63" s="196">
        <f>($I$1-D63)/365.25</f>
        <v>36.386036960985628</v>
      </c>
      <c r="N63" s="196">
        <f>($I$1-E63)/365.25</f>
        <v>8.9500342231348391</v>
      </c>
      <c r="O63" s="197">
        <f>(G63*12/I63)/(IF(YEAR(E63)=$E$1,13-MONTH(E63),12))</f>
        <v>52441</v>
      </c>
      <c r="P63" s="119">
        <f t="shared" si="14"/>
        <v>7</v>
      </c>
      <c r="Q63" s="119">
        <f t="shared" si="15"/>
        <v>7</v>
      </c>
      <c r="R63" s="119">
        <f t="shared" si="16"/>
        <v>8</v>
      </c>
      <c r="S63" s="119">
        <f t="shared" si="17"/>
        <v>8</v>
      </c>
      <c r="T63" s="120">
        <f t="shared" si="18"/>
        <v>7</v>
      </c>
      <c r="U63" s="160">
        <f t="shared" ca="1" si="19"/>
        <v>6.7044635820664116</v>
      </c>
    </row>
    <row r="64" spans="1:21" x14ac:dyDescent="0.2">
      <c r="A64" s="121"/>
      <c r="B64" s="122" t="s">
        <v>20</v>
      </c>
      <c r="C64" s="123" t="s">
        <v>6</v>
      </c>
      <c r="D64" s="124">
        <v>23986</v>
      </c>
      <c r="E64" s="125">
        <v>30348</v>
      </c>
      <c r="F64" s="126">
        <v>4</v>
      </c>
      <c r="G64" s="127">
        <v>99367</v>
      </c>
      <c r="H64" s="128">
        <v>4</v>
      </c>
      <c r="I64" s="129">
        <v>1</v>
      </c>
      <c r="J64" s="130">
        <v>1</v>
      </c>
      <c r="K64" s="131"/>
      <c r="L64" s="132"/>
      <c r="M64" s="133">
        <f>($I$1-D64)/365.25</f>
        <v>57.117043121149898</v>
      </c>
      <c r="N64" s="133">
        <f>($I$1-E64)/365.25</f>
        <v>39.698836413415471</v>
      </c>
      <c r="O64" s="134">
        <f>(G64*12/I64)/(IF(YEAR(E64)=$E$1,13-MONTH(E64),12))</f>
        <v>99367</v>
      </c>
      <c r="P64" s="135"/>
      <c r="Q64" s="135"/>
      <c r="R64" s="135"/>
      <c r="S64" s="135"/>
      <c r="T64" s="136"/>
      <c r="U64" s="137"/>
    </row>
    <row r="65" spans="1:21" x14ac:dyDescent="0.2">
      <c r="A65" s="121"/>
      <c r="B65" s="122" t="s">
        <v>32</v>
      </c>
      <c r="C65" s="123" t="s">
        <v>6</v>
      </c>
      <c r="D65" s="124">
        <v>32117</v>
      </c>
      <c r="E65" s="125">
        <v>41699</v>
      </c>
      <c r="F65" s="126">
        <v>4</v>
      </c>
      <c r="G65" s="127">
        <v>127272</v>
      </c>
      <c r="H65" s="128">
        <v>0</v>
      </c>
      <c r="I65" s="129">
        <v>1</v>
      </c>
      <c r="J65" s="130">
        <v>0</v>
      </c>
      <c r="K65" s="131"/>
      <c r="L65" s="132"/>
      <c r="M65" s="133">
        <f>($I$1-D65)/365.25</f>
        <v>34.855578370978783</v>
      </c>
      <c r="N65" s="133">
        <f>($I$1-E65)/365.25</f>
        <v>8.6214921286789874</v>
      </c>
      <c r="O65" s="134">
        <f>(G65*12/I65)/(IF(YEAR(E65)=$E$1,13-MONTH(E65),12))</f>
        <v>127272</v>
      </c>
      <c r="P65" s="135"/>
      <c r="Q65" s="135"/>
      <c r="R65" s="135"/>
      <c r="S65" s="135"/>
      <c r="T65" s="136"/>
      <c r="U65" s="137"/>
    </row>
    <row r="66" spans="1:21" x14ac:dyDescent="0.2">
      <c r="A66" s="121"/>
      <c r="B66" s="122" t="s">
        <v>44</v>
      </c>
      <c r="C66" s="123" t="s">
        <v>7</v>
      </c>
      <c r="D66" s="124">
        <v>28568</v>
      </c>
      <c r="E66" s="125">
        <v>36892</v>
      </c>
      <c r="F66" s="126">
        <v>4</v>
      </c>
      <c r="G66" s="127">
        <v>103749</v>
      </c>
      <c r="H66" s="123">
        <v>0</v>
      </c>
      <c r="I66" s="129">
        <v>1</v>
      </c>
      <c r="J66" s="130">
        <v>1</v>
      </c>
      <c r="K66" s="131"/>
      <c r="L66" s="132"/>
      <c r="M66" s="133">
        <f>($I$1-D66)/365.25</f>
        <v>44.572210814510612</v>
      </c>
      <c r="N66" s="133">
        <f>($I$1-E66)/365.25</f>
        <v>21.782340862422998</v>
      </c>
      <c r="O66" s="134">
        <f>(G66*12/I66)/(IF(YEAR(E66)=$E$1,13-MONTH(E66),12))</f>
        <v>103749</v>
      </c>
      <c r="P66" s="135"/>
      <c r="Q66" s="135"/>
      <c r="R66" s="135"/>
      <c r="S66" s="135"/>
      <c r="T66" s="136"/>
      <c r="U66" s="137"/>
    </row>
    <row r="67" spans="1:21" ht="13.5" thickBot="1" x14ac:dyDescent="0.25">
      <c r="A67" s="153"/>
      <c r="B67" s="138" t="s">
        <v>68</v>
      </c>
      <c r="C67" s="139" t="s">
        <v>6</v>
      </c>
      <c r="D67" s="140">
        <v>32161</v>
      </c>
      <c r="E67" s="141">
        <v>41699</v>
      </c>
      <c r="F67" s="142">
        <v>4</v>
      </c>
      <c r="G67" s="143">
        <v>153446</v>
      </c>
      <c r="H67" s="139">
        <v>0</v>
      </c>
      <c r="I67" s="144">
        <v>1</v>
      </c>
      <c r="J67" s="145">
        <v>2</v>
      </c>
      <c r="K67" s="146"/>
      <c r="L67" s="147"/>
      <c r="M67" s="148">
        <f>($I$1-D67)/365.25</f>
        <v>34.735112936344969</v>
      </c>
      <c r="N67" s="148">
        <f>($I$1-E67)/365.25</f>
        <v>8.6214921286789874</v>
      </c>
      <c r="O67" s="149">
        <f>(G67*12/I67)/(IF(YEAR(E67)=$E$1,13-MONTH(E67),12))</f>
        <v>153446</v>
      </c>
      <c r="P67" s="150"/>
      <c r="Q67" s="150"/>
      <c r="R67" s="150"/>
      <c r="S67" s="150"/>
      <c r="T67" s="151"/>
      <c r="U67" s="152"/>
    </row>
    <row r="68" spans="1:21" x14ac:dyDescent="0.2">
      <c r="C68"/>
      <c r="D68"/>
      <c r="E68"/>
    </row>
    <row r="69" spans="1:21" x14ac:dyDescent="0.2">
      <c r="C69"/>
      <c r="D69"/>
      <c r="E69"/>
    </row>
    <row r="70" spans="1:21" x14ac:dyDescent="0.2">
      <c r="B70" s="198" t="s">
        <v>123</v>
      </c>
      <c r="C70" s="198" t="s">
        <v>124</v>
      </c>
      <c r="D70" s="199" t="s">
        <v>125</v>
      </c>
      <c r="E70" s="26" t="s">
        <v>126</v>
      </c>
      <c r="F70" s="27"/>
      <c r="G70" s="27"/>
      <c r="I70" s="28"/>
      <c r="J70" s="198"/>
      <c r="K70" s="200" t="s">
        <v>127</v>
      </c>
      <c r="L70" s="201" t="s">
        <v>128</v>
      </c>
      <c r="M70" s="200" t="s">
        <v>128</v>
      </c>
      <c r="N70" s="200" t="s">
        <v>129</v>
      </c>
      <c r="O70" s="200" t="s">
        <v>130</v>
      </c>
      <c r="P70" s="200" t="s">
        <v>131</v>
      </c>
    </row>
    <row r="71" spans="1:21" x14ac:dyDescent="0.2">
      <c r="B71" s="198" t="s">
        <v>132</v>
      </c>
      <c r="C71" s="29">
        <v>1</v>
      </c>
      <c r="D71" s="30">
        <v>0.8</v>
      </c>
      <c r="E71" s="36" t="str">
        <f>IF(C71=1,"les plus jeunes en priorité",IF(C71=0,"les plus vieux en priorité","pb"))</f>
        <v>les plus jeunes en priorité</v>
      </c>
      <c r="F71" s="35"/>
      <c r="G71" s="35"/>
      <c r="J71" s="198">
        <v>1</v>
      </c>
      <c r="K71" s="29" t="str">
        <f ca="1">VLOOKUP($J71,A4:M31,2,FALSE)</f>
        <v>Individu_48</v>
      </c>
      <c r="L71" s="31"/>
      <c r="M71" s="29" t="str">
        <f ca="1">VLOOKUP($J71,A4:U31,3,FALSE)</f>
        <v>M</v>
      </c>
      <c r="N71" s="38">
        <f ca="1">VLOOKUP($J71,A4:U31,9,FALSE)</f>
        <v>1</v>
      </c>
      <c r="O71" s="29">
        <f t="shared" ref="O71:O80" ca="1" si="20">VLOOKUP($J71,A4:U31,11,FALSE)</f>
        <v>0</v>
      </c>
      <c r="P71" s="29">
        <f ca="1">VLOOKUP(J71,A4:U31,12,FALSE)</f>
        <v>0</v>
      </c>
    </row>
    <row r="72" spans="1:21" x14ac:dyDescent="0.2">
      <c r="B72" s="198" t="s">
        <v>133</v>
      </c>
      <c r="C72" s="29">
        <v>1</v>
      </c>
      <c r="D72" s="30">
        <v>0.6</v>
      </c>
      <c r="E72" s="36" t="str">
        <f>IF(C72=1,"les moins anciens en priorité",IF(C72=0,"les plus anciens en priorité","pb"))</f>
        <v>les moins anciens en priorité</v>
      </c>
      <c r="F72" s="35"/>
      <c r="G72" s="35"/>
      <c r="J72" s="198">
        <v>2</v>
      </c>
      <c r="K72" s="29" t="str">
        <f t="shared" ref="K72:K80" ca="1" si="21">VLOOKUP($J72,A5:M32,2,FALSE)</f>
        <v>Individu_80</v>
      </c>
      <c r="L72" s="31"/>
      <c r="M72" s="29" t="str">
        <f t="shared" ref="M72:M80" ca="1" si="22">VLOOKUP($J72,A5:U32,3,FALSE)</f>
        <v>F</v>
      </c>
      <c r="N72" s="38">
        <f t="shared" ref="N72:N80" ca="1" si="23">VLOOKUP($J72,A5:U32,9,FALSE)</f>
        <v>1</v>
      </c>
      <c r="O72" s="29">
        <f t="shared" ca="1" si="20"/>
        <v>0</v>
      </c>
      <c r="P72" s="29">
        <f t="shared" ref="P72:P80" ca="1" si="24">VLOOKUP(J72,A5:U32,12,FALSE)</f>
        <v>0</v>
      </c>
    </row>
    <row r="73" spans="1:21" x14ac:dyDescent="0.2">
      <c r="B73" s="198" t="s">
        <v>134</v>
      </c>
      <c r="C73" s="29">
        <v>0</v>
      </c>
      <c r="D73" s="30">
        <v>0</v>
      </c>
      <c r="E73" s="36" t="str">
        <f>IF(C73=1,"les moins absents en priorité",IF(C73=0,"les plus absents en priorité","pb"))</f>
        <v>les plus absents en priorité</v>
      </c>
      <c r="F73" s="35"/>
      <c r="G73" s="35"/>
      <c r="J73" s="198">
        <v>3</v>
      </c>
      <c r="K73" s="29" t="str">
        <f t="shared" ca="1" si="21"/>
        <v>Individu_65</v>
      </c>
      <c r="L73" s="31"/>
      <c r="M73" s="29" t="str">
        <f t="shared" ca="1" si="22"/>
        <v>F</v>
      </c>
      <c r="N73" s="38">
        <f t="shared" ca="1" si="23"/>
        <v>1</v>
      </c>
      <c r="O73" s="29">
        <f t="shared" ca="1" si="20"/>
        <v>0</v>
      </c>
      <c r="P73" s="29">
        <f t="shared" ca="1" si="24"/>
        <v>0</v>
      </c>
    </row>
    <row r="74" spans="1:21" x14ac:dyDescent="0.2">
      <c r="B74" s="198" t="s">
        <v>135</v>
      </c>
      <c r="C74" s="29">
        <v>0</v>
      </c>
      <c r="D74" s="30">
        <v>0.3</v>
      </c>
      <c r="E74" s="36" t="str">
        <f>IF(C74=1,"Avec pas beaucoup d'enfants en priorité",IF(C74=0,"Avec beaucoup d'enfants en priorité","pb"))</f>
        <v>Avec beaucoup d'enfants en priorité</v>
      </c>
      <c r="F74" s="35"/>
      <c r="G74" s="35"/>
      <c r="J74" s="198">
        <v>4</v>
      </c>
      <c r="K74" s="29" t="str">
        <f t="shared" ca="1" si="21"/>
        <v>Individu_36</v>
      </c>
      <c r="L74" s="31"/>
      <c r="M74" s="29" t="str">
        <f t="shared" ca="1" si="22"/>
        <v>M</v>
      </c>
      <c r="N74" s="38">
        <f t="shared" ca="1" si="23"/>
        <v>1</v>
      </c>
      <c r="O74" s="29">
        <f t="shared" ca="1" si="20"/>
        <v>0</v>
      </c>
      <c r="P74" s="29">
        <f t="shared" ca="1" si="24"/>
        <v>0</v>
      </c>
    </row>
    <row r="75" spans="1:21" x14ac:dyDescent="0.2">
      <c r="B75" s="198" t="s">
        <v>136</v>
      </c>
      <c r="C75" s="29">
        <v>0</v>
      </c>
      <c r="D75" s="30">
        <v>0.35</v>
      </c>
      <c r="E75" s="36" t="str">
        <f>IF(C75=1,"Avec un moins gros salaire en priorité",IF(C75=0,"Avec un gros salaire en priorité","pb"))</f>
        <v>Avec un gros salaire en priorité</v>
      </c>
      <c r="F75" s="35"/>
      <c r="G75" s="35"/>
      <c r="J75" s="198">
        <v>5</v>
      </c>
      <c r="K75" s="29" t="str">
        <f t="shared" ca="1" si="21"/>
        <v>Individu_54</v>
      </c>
      <c r="L75" s="31"/>
      <c r="M75" s="29" t="str">
        <f t="shared" ca="1" si="22"/>
        <v>M</v>
      </c>
      <c r="N75" s="38">
        <f t="shared" ca="1" si="23"/>
        <v>1</v>
      </c>
      <c r="O75" s="29">
        <f t="shared" ca="1" si="20"/>
        <v>0</v>
      </c>
      <c r="P75" s="29">
        <f t="shared" ca="1" si="24"/>
        <v>0</v>
      </c>
    </row>
    <row r="76" spans="1:21" x14ac:dyDescent="0.2">
      <c r="D76" s="32"/>
      <c r="J76" s="198">
        <v>6</v>
      </c>
      <c r="K76" s="29" t="str">
        <f t="shared" ca="1" si="21"/>
        <v>Individu_40</v>
      </c>
      <c r="L76" s="31"/>
      <c r="M76" s="29" t="str">
        <f t="shared" ca="1" si="22"/>
        <v>F</v>
      </c>
      <c r="N76" s="38">
        <f t="shared" ca="1" si="23"/>
        <v>1</v>
      </c>
      <c r="O76" s="29">
        <f t="shared" ca="1" si="20"/>
        <v>0</v>
      </c>
      <c r="P76" s="29" t="str">
        <f t="shared" ca="1" si="24"/>
        <v>addiction aux jeux d'argent</v>
      </c>
    </row>
    <row r="77" spans="1:21" x14ac:dyDescent="0.2">
      <c r="J77" s="198">
        <v>7</v>
      </c>
      <c r="K77" s="29" t="str">
        <f t="shared" ca="1" si="21"/>
        <v>Individu_37</v>
      </c>
      <c r="L77" s="31"/>
      <c r="M77" s="29" t="str">
        <f t="shared" ca="1" si="22"/>
        <v>F</v>
      </c>
      <c r="N77" s="38">
        <f t="shared" ca="1" si="23"/>
        <v>1</v>
      </c>
      <c r="O77" s="29">
        <f t="shared" ca="1" si="20"/>
        <v>0</v>
      </c>
      <c r="P77" s="29">
        <f t="shared" ca="1" si="24"/>
        <v>0</v>
      </c>
    </row>
    <row r="78" spans="1:21" x14ac:dyDescent="0.2">
      <c r="J78" s="198">
        <v>8</v>
      </c>
      <c r="K78" s="29" t="str">
        <f t="shared" ca="1" si="21"/>
        <v>Individu_34</v>
      </c>
      <c r="L78" s="31"/>
      <c r="M78" s="29" t="str">
        <f t="shared" ca="1" si="22"/>
        <v>M</v>
      </c>
      <c r="N78" s="38">
        <f t="shared" ca="1" si="23"/>
        <v>1</v>
      </c>
      <c r="O78" s="29" t="str">
        <f t="shared" ca="1" si="20"/>
        <v>DS</v>
      </c>
      <c r="P78" s="29">
        <f t="shared" ca="1" si="24"/>
        <v>0</v>
      </c>
    </row>
    <row r="79" spans="1:21" x14ac:dyDescent="0.2">
      <c r="J79" s="198">
        <v>9</v>
      </c>
      <c r="K79" s="29" t="str">
        <f t="shared" ca="1" si="21"/>
        <v>Individu_44</v>
      </c>
      <c r="L79" s="31"/>
      <c r="M79" s="29" t="str">
        <f t="shared" ca="1" si="22"/>
        <v>M</v>
      </c>
      <c r="N79" s="38">
        <f t="shared" ca="1" si="23"/>
        <v>0.8</v>
      </c>
      <c r="O79" s="29">
        <f t="shared" ca="1" si="20"/>
        <v>0</v>
      </c>
      <c r="P79" s="29">
        <f t="shared" ca="1" si="24"/>
        <v>0</v>
      </c>
    </row>
    <row r="80" spans="1:21" x14ac:dyDescent="0.2">
      <c r="J80" s="198">
        <v>10</v>
      </c>
      <c r="K80" s="29" t="str">
        <f t="shared" ca="1" si="21"/>
        <v>Individu_38</v>
      </c>
      <c r="L80" s="31"/>
      <c r="M80" s="29" t="str">
        <f t="shared" ca="1" si="22"/>
        <v>M</v>
      </c>
      <c r="N80" s="38">
        <f t="shared" ca="1" si="23"/>
        <v>1</v>
      </c>
      <c r="O80" s="29">
        <f t="shared" ca="1" si="20"/>
        <v>0</v>
      </c>
      <c r="P80" s="29">
        <f t="shared" ca="1" si="24"/>
        <v>0</v>
      </c>
    </row>
    <row r="86" spans="2:16" x14ac:dyDescent="0.2">
      <c r="B86" s="202" t="s">
        <v>137</v>
      </c>
      <c r="C86" s="203" t="s">
        <v>124</v>
      </c>
      <c r="D86" s="202" t="s">
        <v>125</v>
      </c>
      <c r="E86" s="26" t="s">
        <v>126</v>
      </c>
      <c r="F86" s="27"/>
      <c r="G86" s="27"/>
      <c r="J86" s="203"/>
      <c r="K86" s="204" t="s">
        <v>127</v>
      </c>
      <c r="L86" s="205" t="s">
        <v>128</v>
      </c>
      <c r="M86" s="204" t="s">
        <v>128</v>
      </c>
      <c r="N86" s="204" t="s">
        <v>129</v>
      </c>
      <c r="O86" s="204" t="s">
        <v>130</v>
      </c>
      <c r="P86" s="204" t="s">
        <v>131</v>
      </c>
    </row>
    <row r="87" spans="2:16" x14ac:dyDescent="0.2">
      <c r="B87" s="203" t="s">
        <v>132</v>
      </c>
      <c r="C87" s="29">
        <v>0</v>
      </c>
      <c r="D87" s="30">
        <v>0.4</v>
      </c>
      <c r="E87" s="43" t="str">
        <f>IF(C87=1,"les plus jeunes en priorité",IF(C87=0,"les plus vieux en priorité","pb"))</f>
        <v>les plus vieux en priorité</v>
      </c>
      <c r="F87" s="44"/>
      <c r="G87" s="44"/>
      <c r="J87" s="203">
        <v>1</v>
      </c>
      <c r="K87" s="29" t="str">
        <f ca="1">VLOOKUP($J87,$A$32:$M$50,2,FALSE)</f>
        <v>Individu_02</v>
      </c>
      <c r="L87" s="29" t="str">
        <f t="shared" ref="L87:P92" ca="1" si="25">VLOOKUP($J87,$A$32:$M$50,2,FALSE)</f>
        <v>Individu_02</v>
      </c>
      <c r="M87" s="29" t="str">
        <f ca="1">VLOOKUP($J87,$A$32:$M$50,3,FALSE)</f>
        <v>F</v>
      </c>
      <c r="N87" s="42">
        <f ca="1">VLOOKUP($J87,$A$32:$M$50,9,FALSE)</f>
        <v>0.5</v>
      </c>
      <c r="O87" s="29">
        <f ca="1">VLOOKUP($J87,$A$32:$M$50,11,FALSE)</f>
        <v>0</v>
      </c>
      <c r="P87" s="29" t="str">
        <f ca="1">VLOOKUP($J87,$A$32:$M$50,12,FALSE)</f>
        <v xml:space="preserve"> </v>
      </c>
    </row>
    <row r="88" spans="2:16" x14ac:dyDescent="0.2">
      <c r="B88" s="203" t="s">
        <v>133</v>
      </c>
      <c r="C88" s="29">
        <v>0</v>
      </c>
      <c r="D88" s="30">
        <v>0.1</v>
      </c>
      <c r="E88" s="43" t="str">
        <f>IF(C88=1,"les moins anciens en priorité",IF(C88=0,"les plus anciens en priorité","pb"))</f>
        <v>les plus anciens en priorité</v>
      </c>
      <c r="F88" s="44"/>
      <c r="G88" s="44"/>
      <c r="J88" s="203">
        <v>2</v>
      </c>
      <c r="K88" s="29" t="str">
        <f t="shared" ref="K88:K92" ca="1" si="26">VLOOKUP($J88,$A$32:$M$50,2,FALSE)</f>
        <v>Individu_03</v>
      </c>
      <c r="L88" s="29" t="str">
        <f t="shared" ca="1" si="25"/>
        <v>Individu_03</v>
      </c>
      <c r="M88" s="29" t="str">
        <f t="shared" ref="M88:M92" ca="1" si="27">VLOOKUP($J88,$A$32:$M$50,3,FALSE)</f>
        <v>F</v>
      </c>
      <c r="N88" s="42">
        <f t="shared" ref="N88:N92" ca="1" si="28">VLOOKUP($J88,$A$32:$M$50,9,FALSE)</f>
        <v>1</v>
      </c>
      <c r="O88" s="29">
        <f t="shared" ref="O88:O92" ca="1" si="29">VLOOKUP($J88,$A$32:$M$50,11,FALSE)</f>
        <v>0</v>
      </c>
      <c r="P88" s="29" t="str">
        <f t="shared" ref="P88:P92" ca="1" si="30">VLOOKUP($J88,$A$32:$M$50,12,FALSE)</f>
        <v xml:space="preserve"> </v>
      </c>
    </row>
    <row r="89" spans="2:16" x14ac:dyDescent="0.2">
      <c r="B89" s="203" t="s">
        <v>134</v>
      </c>
      <c r="C89" s="29">
        <v>0</v>
      </c>
      <c r="D89" s="30">
        <v>0.5</v>
      </c>
      <c r="E89" s="43" t="str">
        <f>IF(C89=1,"les moins absents en priorité",IF(C89=0,"les plus absents en priorité","pb"))</f>
        <v>les plus absents en priorité</v>
      </c>
      <c r="F89" s="45"/>
      <c r="G89" s="45"/>
      <c r="J89" s="203">
        <v>3</v>
      </c>
      <c r="K89" s="29" t="str">
        <f t="shared" ca="1" si="26"/>
        <v>Individu_67</v>
      </c>
      <c r="L89" s="29" t="str">
        <f t="shared" ca="1" si="25"/>
        <v>Individu_67</v>
      </c>
      <c r="M89" s="29" t="str">
        <f t="shared" ca="1" si="27"/>
        <v>M</v>
      </c>
      <c r="N89" s="42">
        <f t="shared" ca="1" si="28"/>
        <v>0.6</v>
      </c>
      <c r="O89" s="29">
        <f t="shared" ca="1" si="29"/>
        <v>0</v>
      </c>
      <c r="P89" s="29">
        <f t="shared" ca="1" si="30"/>
        <v>0</v>
      </c>
    </row>
    <row r="90" spans="2:16" x14ac:dyDescent="0.2">
      <c r="B90" s="203" t="s">
        <v>135</v>
      </c>
      <c r="C90" s="29">
        <v>1</v>
      </c>
      <c r="D90" s="30">
        <v>0.5</v>
      </c>
      <c r="E90" s="5" t="str">
        <f>IF(C90=1,"Avec pas beaucoup d'enfants en priorité",IF(C90=0,"Avec beaucoup d'enfants en priorité","pb"))</f>
        <v>Avec pas beaucoup d'enfants en priorité</v>
      </c>
      <c r="J90" s="203">
        <v>4</v>
      </c>
      <c r="K90" s="29" t="str">
        <f t="shared" ca="1" si="26"/>
        <v>Individu_07</v>
      </c>
      <c r="L90" s="29" t="str">
        <f t="shared" ca="1" si="25"/>
        <v>Individu_07</v>
      </c>
      <c r="M90" s="29" t="str">
        <f t="shared" ca="1" si="27"/>
        <v>M</v>
      </c>
      <c r="N90" s="42">
        <f t="shared" ca="1" si="28"/>
        <v>0.6</v>
      </c>
      <c r="O90" s="29">
        <f t="shared" ca="1" si="29"/>
        <v>0</v>
      </c>
      <c r="P90" s="29">
        <f t="shared" ca="1" si="30"/>
        <v>0</v>
      </c>
    </row>
    <row r="91" spans="2:16" x14ac:dyDescent="0.2">
      <c r="B91" s="203" t="s">
        <v>136</v>
      </c>
      <c r="C91" s="29">
        <v>0</v>
      </c>
      <c r="D91" s="30">
        <v>0.2</v>
      </c>
      <c r="E91" s="5" t="str">
        <f>IF(C91=1,"Avec un moins gros salaire en priorité",IF(C91=0,"Avec un gros salaire en priorité","pb"))</f>
        <v>Avec un gros salaire en priorité</v>
      </c>
      <c r="J91" s="203">
        <v>5</v>
      </c>
      <c r="K91" s="29" t="str">
        <f t="shared" ca="1" si="26"/>
        <v>Individu_55</v>
      </c>
      <c r="L91" s="29" t="str">
        <f t="shared" ca="1" si="25"/>
        <v>Individu_55</v>
      </c>
      <c r="M91" s="29" t="str">
        <f t="shared" ca="1" si="27"/>
        <v>F</v>
      </c>
      <c r="N91" s="42">
        <f t="shared" ca="1" si="28"/>
        <v>1</v>
      </c>
      <c r="O91" s="29">
        <f t="shared" ca="1" si="29"/>
        <v>0</v>
      </c>
      <c r="P91" s="29" t="str">
        <f t="shared" ca="1" si="30"/>
        <v>Très amie avec la femme du directeur !</v>
      </c>
    </row>
    <row r="92" spans="2:16" x14ac:dyDescent="0.2">
      <c r="D92" s="32"/>
      <c r="J92" s="203">
        <v>6</v>
      </c>
      <c r="K92" s="29" t="str">
        <f t="shared" ca="1" si="26"/>
        <v>Individu_78</v>
      </c>
      <c r="L92" s="29" t="str">
        <f t="shared" ca="1" si="25"/>
        <v>Individu_78</v>
      </c>
      <c r="M92" s="29" t="str">
        <f t="shared" ca="1" si="27"/>
        <v>M</v>
      </c>
      <c r="N92" s="42">
        <f t="shared" ca="1" si="28"/>
        <v>1</v>
      </c>
      <c r="O92" s="29">
        <f t="shared" ca="1" si="29"/>
        <v>0</v>
      </c>
      <c r="P92" s="29">
        <f t="shared" ca="1" si="30"/>
        <v>0</v>
      </c>
    </row>
    <row r="93" spans="2:16" x14ac:dyDescent="0.2">
      <c r="J93" s="39"/>
      <c r="K93" s="39"/>
      <c r="L93" s="40"/>
      <c r="M93" s="39"/>
      <c r="N93" s="41"/>
      <c r="O93" s="41"/>
      <c r="P93" s="39"/>
    </row>
    <row r="94" spans="2:16" x14ac:dyDescent="0.2">
      <c r="J94" s="39"/>
      <c r="K94" s="39"/>
      <c r="L94" s="40"/>
      <c r="M94" s="39"/>
      <c r="N94" s="41"/>
      <c r="O94" s="41"/>
      <c r="P94" s="39"/>
    </row>
    <row r="95" spans="2:16" x14ac:dyDescent="0.2">
      <c r="J95" s="39"/>
      <c r="K95" s="39"/>
      <c r="L95" s="40"/>
      <c r="M95" s="39"/>
      <c r="N95" s="41"/>
      <c r="O95" s="41"/>
      <c r="P95" s="39"/>
    </row>
    <row r="96" spans="2:16" x14ac:dyDescent="0.2">
      <c r="J96" s="39"/>
      <c r="K96" s="39"/>
      <c r="L96" s="40"/>
      <c r="M96" s="39"/>
      <c r="N96" s="41"/>
      <c r="O96" s="41"/>
      <c r="P96" s="39"/>
    </row>
    <row r="102" spans="2:16" x14ac:dyDescent="0.2">
      <c r="B102" s="206" t="s">
        <v>139</v>
      </c>
      <c r="C102" s="207" t="s">
        <v>124</v>
      </c>
      <c r="D102" s="206" t="s">
        <v>125</v>
      </c>
      <c r="E102" s="26" t="s">
        <v>126</v>
      </c>
      <c r="F102" s="27"/>
      <c r="G102" s="27"/>
      <c r="J102" s="207"/>
      <c r="K102" s="208" t="s">
        <v>127</v>
      </c>
      <c r="L102" s="209" t="s">
        <v>128</v>
      </c>
      <c r="M102" s="208" t="s">
        <v>128</v>
      </c>
      <c r="N102" s="208" t="s">
        <v>129</v>
      </c>
      <c r="O102" s="208" t="s">
        <v>130</v>
      </c>
      <c r="P102" s="208" t="s">
        <v>131</v>
      </c>
    </row>
    <row r="103" spans="2:16" x14ac:dyDescent="0.2">
      <c r="B103" s="207" t="s">
        <v>132</v>
      </c>
      <c r="C103" s="29">
        <v>1</v>
      </c>
      <c r="D103" s="30">
        <v>0.2</v>
      </c>
      <c r="E103" s="43" t="str">
        <f>IF(C103=1,"les plus jeunes en priorité",IF(C103=0,"les plus vieux en priorité","pb"))</f>
        <v>les plus jeunes en priorité</v>
      </c>
      <c r="J103" s="207">
        <v>1</v>
      </c>
      <c r="K103" s="29" t="str">
        <f ca="1">VLOOKUP($J103,$A$51:$M$63,2,FALSE)</f>
        <v>Individu_64</v>
      </c>
      <c r="L103" s="31"/>
      <c r="M103" s="29" t="str">
        <f ca="1">VLOOKUP($J103,$A$51:$U$67,3,FALSE)</f>
        <v>M</v>
      </c>
      <c r="N103" s="38">
        <f ca="1">VLOOKUP($J103,$A$50:$U67,9,FALSE)</f>
        <v>1</v>
      </c>
      <c r="O103" s="29">
        <f ca="1">VLOOKUP($J103,$A$51:$U$67,11,FALSE)</f>
        <v>0</v>
      </c>
      <c r="P103" s="29">
        <f ca="1">VLOOKUP($J103,$A$51:$U$63,12,FALSE)</f>
        <v>0</v>
      </c>
    </row>
    <row r="104" spans="2:16" x14ac:dyDescent="0.2">
      <c r="B104" s="207" t="s">
        <v>133</v>
      </c>
      <c r="C104" s="29">
        <v>1</v>
      </c>
      <c r="D104" s="30">
        <v>0.1</v>
      </c>
      <c r="E104" s="43" t="str">
        <f>IF(C104=1,"les moins anciens en priorité",IF(C104=0,"les plus anciens en priorité","pb"))</f>
        <v>les moins anciens en priorité</v>
      </c>
      <c r="J104" s="207">
        <v>2</v>
      </c>
      <c r="K104" s="29" t="str">
        <f t="shared" ref="K104:K108" ca="1" si="31">VLOOKUP($J104,$A$51:$M$63,2,FALSE)</f>
        <v>Individu_32</v>
      </c>
      <c r="L104" s="31"/>
      <c r="M104" s="29" t="str">
        <f t="shared" ref="M104:M108" ca="1" si="32">VLOOKUP($J104,$A$51:$U$67,3,FALSE)</f>
        <v>M</v>
      </c>
      <c r="N104" s="38">
        <f ca="1">VLOOKUP($J104,$A$50:$U68,9,FALSE)</f>
        <v>1</v>
      </c>
      <c r="O104" s="29">
        <f t="shared" ref="O104:O108" ca="1" si="33">VLOOKUP($J104,$A$51:$U$67,11,FALSE)</f>
        <v>0</v>
      </c>
      <c r="P104" s="29">
        <f t="shared" ref="P104:P108" ca="1" si="34">VLOOKUP($J104,$A$51:$U$63,12,FALSE)</f>
        <v>0</v>
      </c>
    </row>
    <row r="105" spans="2:16" x14ac:dyDescent="0.2">
      <c r="B105" s="207" t="s">
        <v>134</v>
      </c>
      <c r="C105" s="29">
        <v>0</v>
      </c>
      <c r="D105" s="30">
        <v>0.1</v>
      </c>
      <c r="E105" s="43" t="str">
        <f>IF(C105=1,"les moins absents en priorité",IF(C105=0,"les plus absents en priorité","pb"))</f>
        <v>les plus absents en priorité</v>
      </c>
      <c r="J105" s="207">
        <v>3</v>
      </c>
      <c r="K105" s="29" t="str">
        <f t="shared" ca="1" si="31"/>
        <v>Individu_70</v>
      </c>
      <c r="L105" s="31"/>
      <c r="M105" s="29" t="str">
        <f t="shared" ca="1" si="32"/>
        <v>M</v>
      </c>
      <c r="N105" s="38">
        <f ca="1">VLOOKUP($J105,$A$50:$U69,9,FALSE)</f>
        <v>1</v>
      </c>
      <c r="O105" s="29">
        <f t="shared" ca="1" si="33"/>
        <v>0</v>
      </c>
      <c r="P105" s="29">
        <f t="shared" ca="1" si="34"/>
        <v>0</v>
      </c>
    </row>
    <row r="106" spans="2:16" x14ac:dyDescent="0.2">
      <c r="B106" s="207" t="s">
        <v>135</v>
      </c>
      <c r="C106" s="29">
        <v>1</v>
      </c>
      <c r="D106" s="30">
        <v>0.3</v>
      </c>
      <c r="E106" s="5" t="str">
        <f>IF(C106=1,"Avec pas beaucoup d'enfants en priorité",IF(C106=0,"Avec beaucoup d'enfants en priorité","pb"))</f>
        <v>Avec pas beaucoup d'enfants en priorité</v>
      </c>
      <c r="J106" s="207">
        <v>4</v>
      </c>
      <c r="K106" s="29" t="str">
        <f t="shared" ca="1" si="31"/>
        <v>Individu_62</v>
      </c>
      <c r="L106" s="31"/>
      <c r="M106" s="29" t="str">
        <f t="shared" ca="1" si="32"/>
        <v>F</v>
      </c>
      <c r="N106" s="38">
        <f ca="1">VLOOKUP($J106,$A$50:$U70,9,FALSE)</f>
        <v>1</v>
      </c>
      <c r="O106" s="29" t="str">
        <f t="shared" ca="1" si="33"/>
        <v>DS</v>
      </c>
      <c r="P106" s="29">
        <f t="shared" ca="1" si="34"/>
        <v>0</v>
      </c>
    </row>
    <row r="107" spans="2:16" x14ac:dyDescent="0.2">
      <c r="B107" s="207" t="s">
        <v>136</v>
      </c>
      <c r="C107" s="29">
        <v>1</v>
      </c>
      <c r="D107" s="30">
        <v>0.2</v>
      </c>
      <c r="E107" s="5" t="str">
        <f>IF(C107=1,"Avec un moins gros salaire en priorité",IF(C107=0,"Avec un gros salaire en priorité","pb"))</f>
        <v>Avec un moins gros salaire en priorité</v>
      </c>
      <c r="J107" s="207">
        <v>5</v>
      </c>
      <c r="K107" s="29" t="str">
        <f t="shared" ca="1" si="31"/>
        <v>Individu_29</v>
      </c>
      <c r="L107" s="31"/>
      <c r="M107" s="29" t="str">
        <f t="shared" ca="1" si="32"/>
        <v>F</v>
      </c>
      <c r="N107" s="38">
        <f ca="1">VLOOKUP($J107,$A$50:$U71,9,FALSE)</f>
        <v>1</v>
      </c>
      <c r="O107" s="29">
        <f t="shared" ca="1" si="33"/>
        <v>0</v>
      </c>
      <c r="P107" s="29">
        <f t="shared" ca="1" si="34"/>
        <v>0</v>
      </c>
    </row>
    <row r="108" spans="2:16" x14ac:dyDescent="0.2">
      <c r="D108" s="32"/>
      <c r="J108" s="207">
        <v>6</v>
      </c>
      <c r="K108" s="29" t="str">
        <f t="shared" ca="1" si="31"/>
        <v>Individu_28</v>
      </c>
      <c r="L108" s="31"/>
      <c r="M108" s="29" t="str">
        <f t="shared" ca="1" si="32"/>
        <v>M</v>
      </c>
      <c r="N108" s="38">
        <f ca="1">VLOOKUP($J108,$A$50:$U72,9,FALSE)</f>
        <v>1</v>
      </c>
      <c r="O108" s="29">
        <f t="shared" ca="1" si="33"/>
        <v>0</v>
      </c>
      <c r="P108" s="29">
        <f t="shared" ca="1" si="34"/>
        <v>0</v>
      </c>
    </row>
    <row r="109" spans="2:16" x14ac:dyDescent="0.2">
      <c r="J109"/>
      <c r="K109"/>
      <c r="P109"/>
    </row>
    <row r="110" spans="2:16" x14ac:dyDescent="0.2">
      <c r="J110"/>
      <c r="K110"/>
      <c r="P110"/>
    </row>
    <row r="111" spans="2:16" x14ac:dyDescent="0.2">
      <c r="J111"/>
      <c r="K111"/>
      <c r="P111"/>
    </row>
    <row r="112" spans="2:16" x14ac:dyDescent="0.2">
      <c r="J112"/>
      <c r="K112"/>
      <c r="P112"/>
    </row>
  </sheetData>
  <sortState xmlns:xlrd2="http://schemas.microsoft.com/office/spreadsheetml/2017/richdata2" ref="B4:O67">
    <sortCondition ref="F4:F67"/>
  </sortState>
  <mergeCells count="10">
    <mergeCell ref="E102:G102"/>
    <mergeCell ref="N1:W1"/>
    <mergeCell ref="W3:Z3"/>
    <mergeCell ref="E70:G70"/>
    <mergeCell ref="E86:G86"/>
    <mergeCell ref="E71:G71"/>
    <mergeCell ref="E72:G72"/>
    <mergeCell ref="E73:G73"/>
    <mergeCell ref="E74:G74"/>
    <mergeCell ref="E75:G75"/>
  </mergeCells>
  <phoneticPr fontId="2" type="noConversion"/>
  <conditionalFormatting sqref="O71:O80">
    <cfRule type="cellIs" dxfId="4" priority="5" operator="equal">
      <formula>0</formula>
    </cfRule>
  </conditionalFormatting>
  <conditionalFormatting sqref="O70:O86 O93:O108">
    <cfRule type="cellIs" dxfId="3" priority="4" operator="equal">
      <formula>0</formula>
    </cfRule>
  </conditionalFormatting>
  <conditionalFormatting sqref="P70:P86 P93:P108">
    <cfRule type="cellIs" dxfId="1" priority="3" operator="equal">
      <formula>0</formula>
    </cfRule>
  </conditionalFormatting>
  <conditionalFormatting sqref="O87:O92">
    <cfRule type="cellIs" dxfId="2" priority="2" operator="equal">
      <formula>0</formula>
    </cfRule>
  </conditionalFormatting>
  <conditionalFormatting sqref="P87:P92">
    <cfRule type="cellIs" dxfId="0" priority="1" operator="equal">
      <formula>0</formula>
    </cfRule>
  </conditionalFormatting>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Données</vt:lpstr>
    </vt:vector>
  </TitlesOfParts>
  <Company>iut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francois-heude</dc:creator>
  <cp:lastModifiedBy>0100910K</cp:lastModifiedBy>
  <dcterms:created xsi:type="dcterms:W3CDTF">2006-09-28T07:58:50Z</dcterms:created>
  <dcterms:modified xsi:type="dcterms:W3CDTF">2022-10-14T09:20:05Z</dcterms:modified>
</cp:coreProperties>
</file>