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hidePivotFieldList="1" defaultThemeVersion="124226"/>
  <mc:AlternateContent xmlns:mc="http://schemas.openxmlformats.org/markup-compatibility/2006">
    <mc:Choice Requires="x15">
      <x15ac:absPath xmlns:x15ac="http://schemas.microsoft.com/office/spreadsheetml/2010/11/ac" url="C:\Users\morga\Desktop\cours\LICENCE\AFH Analyse Transversale\TP6\"/>
    </mc:Choice>
  </mc:AlternateContent>
  <xr:revisionPtr revIDLastSave="0" documentId="13_ncr:1_{990543A8-AEA9-4F67-B2B4-640CE02EA7FF}" xr6:coauthVersionLast="47" xr6:coauthVersionMax="47" xr10:uidLastSave="{00000000-0000-0000-0000-000000000000}"/>
  <bookViews>
    <workbookView xWindow="-110" yWindow="-110" windowWidth="19420" windowHeight="10420" activeTab="1" xr2:uid="{00000000-000D-0000-FFFF-FFFF00000000}"/>
  </bookViews>
  <sheets>
    <sheet name="Données" sheetId="1" r:id="rId1"/>
    <sheet name="CHOIX DU N+1" sheetId="2"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U52" i="1" l="1"/>
  <c r="U53" i="1"/>
  <c r="U54" i="1"/>
  <c r="U55" i="1"/>
  <c r="U56" i="1"/>
  <c r="U57" i="1"/>
  <c r="U58" i="1"/>
  <c r="U59" i="1"/>
  <c r="U60" i="1"/>
  <c r="U61" i="1"/>
  <c r="U62" i="1"/>
  <c r="U63" i="1"/>
  <c r="U33" i="1"/>
  <c r="U34" i="1"/>
  <c r="U35" i="1"/>
  <c r="U36" i="1"/>
  <c r="U37" i="1"/>
  <c r="U38" i="1"/>
  <c r="U39" i="1"/>
  <c r="U40" i="1"/>
  <c r="U41" i="1"/>
  <c r="U42" i="1"/>
  <c r="U43" i="1"/>
  <c r="U44" i="1"/>
  <c r="U45" i="1"/>
  <c r="U46" i="1"/>
  <c r="U47" i="1"/>
  <c r="U48" i="1"/>
  <c r="U49" i="1"/>
  <c r="U50" i="1"/>
  <c r="U32" i="1"/>
  <c r="P32" i="1"/>
  <c r="P5" i="1"/>
  <c r="Q5" i="1"/>
  <c r="R5" i="1"/>
  <c r="S5" i="1"/>
  <c r="T5" i="1"/>
  <c r="P6" i="1"/>
  <c r="Q6" i="1"/>
  <c r="R6" i="1"/>
  <c r="S6" i="1"/>
  <c r="T6" i="1"/>
  <c r="P7" i="1"/>
  <c r="Q7" i="1"/>
  <c r="R7" i="1"/>
  <c r="S7" i="1"/>
  <c r="T7" i="1"/>
  <c r="P8" i="1"/>
  <c r="Q8" i="1"/>
  <c r="R8" i="1"/>
  <c r="S8" i="1"/>
  <c r="T8" i="1"/>
  <c r="P9" i="1"/>
  <c r="Q9" i="1"/>
  <c r="R9" i="1"/>
  <c r="S9" i="1"/>
  <c r="T9" i="1"/>
  <c r="P10" i="1"/>
  <c r="Q10" i="1"/>
  <c r="R10" i="1"/>
  <c r="S10" i="1"/>
  <c r="T10" i="1"/>
  <c r="P11" i="1"/>
  <c r="Q11" i="1"/>
  <c r="R11" i="1"/>
  <c r="S11" i="1"/>
  <c r="T11" i="1"/>
  <c r="P12" i="1"/>
  <c r="Q12" i="1"/>
  <c r="R12" i="1"/>
  <c r="S12" i="1"/>
  <c r="T12" i="1"/>
  <c r="P13" i="1"/>
  <c r="Q13" i="1"/>
  <c r="R13" i="1"/>
  <c r="S13" i="1"/>
  <c r="T13" i="1"/>
  <c r="P14" i="1"/>
  <c r="Q14" i="1"/>
  <c r="R14" i="1"/>
  <c r="S14" i="1"/>
  <c r="T14" i="1"/>
  <c r="P15" i="1"/>
  <c r="Q15" i="1"/>
  <c r="R15" i="1"/>
  <c r="S15" i="1"/>
  <c r="T15" i="1"/>
  <c r="P16" i="1"/>
  <c r="Q16" i="1"/>
  <c r="R16" i="1"/>
  <c r="S16" i="1"/>
  <c r="T16" i="1"/>
  <c r="P17" i="1"/>
  <c r="Q17" i="1"/>
  <c r="R17" i="1"/>
  <c r="S17" i="1"/>
  <c r="T17" i="1"/>
  <c r="P18" i="1"/>
  <c r="Q18" i="1"/>
  <c r="R18" i="1"/>
  <c r="S18" i="1"/>
  <c r="T18" i="1"/>
  <c r="P19" i="1"/>
  <c r="Q19" i="1"/>
  <c r="R19" i="1"/>
  <c r="S19" i="1"/>
  <c r="T19" i="1"/>
  <c r="P20" i="1"/>
  <c r="Q20" i="1"/>
  <c r="R20" i="1"/>
  <c r="S20" i="1"/>
  <c r="T20" i="1"/>
  <c r="P21" i="1"/>
  <c r="Q21" i="1"/>
  <c r="R21" i="1"/>
  <c r="S21" i="1"/>
  <c r="T21" i="1"/>
  <c r="P22" i="1"/>
  <c r="Q22" i="1"/>
  <c r="R22" i="1"/>
  <c r="S22" i="1"/>
  <c r="T22" i="1"/>
  <c r="P23" i="1"/>
  <c r="Q23" i="1"/>
  <c r="R23" i="1"/>
  <c r="S23" i="1"/>
  <c r="T23" i="1"/>
  <c r="P24" i="1"/>
  <c r="Q24" i="1"/>
  <c r="R24" i="1"/>
  <c r="S24" i="1"/>
  <c r="T24" i="1"/>
  <c r="P25" i="1"/>
  <c r="Q25" i="1"/>
  <c r="R25" i="1"/>
  <c r="S25" i="1"/>
  <c r="T25" i="1"/>
  <c r="P26" i="1"/>
  <c r="Q26" i="1"/>
  <c r="R26" i="1"/>
  <c r="S26" i="1"/>
  <c r="T26" i="1"/>
  <c r="P27" i="1"/>
  <c r="Q27" i="1"/>
  <c r="R27" i="1"/>
  <c r="S27" i="1"/>
  <c r="T27" i="1"/>
  <c r="P28" i="1"/>
  <c r="Q28" i="1"/>
  <c r="R28" i="1"/>
  <c r="S28" i="1"/>
  <c r="T28" i="1"/>
  <c r="P29" i="1"/>
  <c r="Q29" i="1"/>
  <c r="R29" i="1"/>
  <c r="S29" i="1"/>
  <c r="T29" i="1"/>
  <c r="P30" i="1"/>
  <c r="Q30" i="1"/>
  <c r="R30" i="1"/>
  <c r="S30" i="1"/>
  <c r="T30" i="1"/>
  <c r="P31" i="1"/>
  <c r="Q31" i="1"/>
  <c r="R31" i="1"/>
  <c r="S31" i="1"/>
  <c r="T31" i="1"/>
  <c r="R4" i="1"/>
  <c r="Q4" i="1"/>
  <c r="P4" i="1"/>
  <c r="T58" i="1"/>
  <c r="S54" i="1"/>
  <c r="P51" i="1"/>
  <c r="S34" i="1"/>
  <c r="E53" i="2"/>
  <c r="E39" i="2"/>
  <c r="E36" i="2"/>
  <c r="E56" i="2"/>
  <c r="E55" i="2"/>
  <c r="E54" i="2"/>
  <c r="E52" i="2"/>
  <c r="E48" i="2"/>
  <c r="E47" i="2"/>
  <c r="E46" i="2"/>
  <c r="E45" i="2"/>
  <c r="E44" i="2"/>
  <c r="E40" i="2"/>
  <c r="E38" i="2"/>
  <c r="E37" i="2"/>
  <c r="R52" i="1"/>
  <c r="R53" i="1"/>
  <c r="R54" i="1"/>
  <c r="R55" i="1"/>
  <c r="R56" i="1"/>
  <c r="R57" i="1"/>
  <c r="R58" i="1"/>
  <c r="R59" i="1"/>
  <c r="R60" i="1"/>
  <c r="R61" i="1"/>
  <c r="R62" i="1"/>
  <c r="R63" i="1"/>
  <c r="S52" i="1"/>
  <c r="S53" i="1"/>
  <c r="S55" i="1"/>
  <c r="S56" i="1"/>
  <c r="S57" i="1"/>
  <c r="S58" i="1"/>
  <c r="S59" i="1"/>
  <c r="S60" i="1"/>
  <c r="S61" i="1"/>
  <c r="S62" i="1"/>
  <c r="S63" i="1"/>
  <c r="S51" i="1"/>
  <c r="R51" i="1"/>
  <c r="S4" i="1"/>
  <c r="S50" i="1"/>
  <c r="R50" i="1"/>
  <c r="R33" i="1"/>
  <c r="R34" i="1"/>
  <c r="R35" i="1"/>
  <c r="R36" i="1"/>
  <c r="R37" i="1"/>
  <c r="R38" i="1"/>
  <c r="R39" i="1"/>
  <c r="R40" i="1"/>
  <c r="R41" i="1"/>
  <c r="R42" i="1"/>
  <c r="R43" i="1"/>
  <c r="R44" i="1"/>
  <c r="R45" i="1"/>
  <c r="R46" i="1"/>
  <c r="R47" i="1"/>
  <c r="R48" i="1"/>
  <c r="R49" i="1"/>
  <c r="S33" i="1"/>
  <c r="S35" i="1"/>
  <c r="S36" i="1"/>
  <c r="S37" i="1"/>
  <c r="S38" i="1"/>
  <c r="S39" i="1"/>
  <c r="S40" i="1"/>
  <c r="S41" i="1"/>
  <c r="S42" i="1"/>
  <c r="S43" i="1"/>
  <c r="S44" i="1"/>
  <c r="S45" i="1"/>
  <c r="S46" i="1"/>
  <c r="S47" i="1"/>
  <c r="S48" i="1"/>
  <c r="S49" i="1"/>
  <c r="S32" i="1"/>
  <c r="R32" i="1"/>
  <c r="S65" i="1"/>
  <c r="S66" i="1"/>
  <c r="S67" i="1"/>
  <c r="S64" i="1"/>
  <c r="R65" i="1"/>
  <c r="R66" i="1"/>
  <c r="R67" i="1"/>
  <c r="R64" i="1"/>
  <c r="U30" i="1" l="1"/>
  <c r="U29" i="1"/>
  <c r="U26" i="1"/>
  <c r="U25" i="1"/>
  <c r="U22" i="1"/>
  <c r="U21" i="1"/>
  <c r="U18" i="1"/>
  <c r="U17" i="1"/>
  <c r="U14" i="1"/>
  <c r="U10" i="1"/>
  <c r="U9" i="1"/>
  <c r="U6" i="1"/>
  <c r="U5" i="1"/>
  <c r="U28" i="1"/>
  <c r="U24" i="1"/>
  <c r="U20" i="1"/>
  <c r="U16" i="1"/>
  <c r="U12" i="1"/>
  <c r="U8" i="1"/>
  <c r="U31" i="1"/>
  <c r="U27" i="1"/>
  <c r="U23" i="1"/>
  <c r="U19" i="1"/>
  <c r="U15" i="1"/>
  <c r="U11" i="1"/>
  <c r="U7" i="1"/>
  <c r="U13" i="1"/>
  <c r="O31" i="1" l="1"/>
  <c r="N31" i="1"/>
  <c r="M31" i="1"/>
  <c r="O30" i="1"/>
  <c r="N30" i="1"/>
  <c r="M30" i="1"/>
  <c r="O50" i="1"/>
  <c r="N50" i="1"/>
  <c r="M50" i="1"/>
  <c r="O49" i="1"/>
  <c r="N49" i="1"/>
  <c r="M49" i="1"/>
  <c r="O48" i="1"/>
  <c r="N48" i="1"/>
  <c r="M48" i="1"/>
  <c r="O29" i="1"/>
  <c r="N29" i="1"/>
  <c r="M29" i="1"/>
  <c r="O67" i="1"/>
  <c r="N67" i="1"/>
  <c r="M67" i="1"/>
  <c r="O63" i="1"/>
  <c r="N63" i="1"/>
  <c r="M63" i="1"/>
  <c r="O28" i="1"/>
  <c r="N28" i="1"/>
  <c r="M28" i="1"/>
  <c r="O62" i="1"/>
  <c r="N62" i="1"/>
  <c r="M62" i="1"/>
  <c r="O27" i="1"/>
  <c r="N27" i="1"/>
  <c r="M27" i="1"/>
  <c r="O26" i="1"/>
  <c r="N26" i="1"/>
  <c r="M26" i="1"/>
  <c r="O47" i="1"/>
  <c r="N47" i="1"/>
  <c r="M47" i="1"/>
  <c r="O61" i="1"/>
  <c r="N61" i="1"/>
  <c r="M61" i="1"/>
  <c r="O25" i="1"/>
  <c r="N25" i="1"/>
  <c r="M25" i="1"/>
  <c r="O60" i="1"/>
  <c r="N60" i="1"/>
  <c r="M60" i="1"/>
  <c r="O46" i="1"/>
  <c r="N46" i="1"/>
  <c r="M46" i="1"/>
  <c r="O59" i="1"/>
  <c r="N59" i="1"/>
  <c r="M59" i="1"/>
  <c r="O58" i="1"/>
  <c r="N58" i="1"/>
  <c r="M58" i="1"/>
  <c r="O45" i="1"/>
  <c r="N45" i="1"/>
  <c r="M45" i="1"/>
  <c r="O24" i="1"/>
  <c r="N24" i="1"/>
  <c r="M24" i="1"/>
  <c r="O44" i="1"/>
  <c r="N44" i="1"/>
  <c r="M44" i="1"/>
  <c r="O23" i="1"/>
  <c r="N23" i="1"/>
  <c r="M23" i="1"/>
  <c r="O43" i="1"/>
  <c r="N43" i="1"/>
  <c r="M43" i="1"/>
  <c r="O22" i="1"/>
  <c r="N22" i="1"/>
  <c r="M22" i="1"/>
  <c r="O42" i="1"/>
  <c r="N42" i="1"/>
  <c r="M42" i="1"/>
  <c r="O57" i="1"/>
  <c r="N57" i="1"/>
  <c r="M57" i="1"/>
  <c r="O21" i="1"/>
  <c r="N21" i="1"/>
  <c r="M21" i="1"/>
  <c r="O20" i="1"/>
  <c r="N20" i="1"/>
  <c r="M20" i="1"/>
  <c r="O19" i="1"/>
  <c r="N19" i="1"/>
  <c r="M19" i="1"/>
  <c r="O66" i="1"/>
  <c r="T66" i="1" s="1"/>
  <c r="N66" i="1"/>
  <c r="M66" i="1"/>
  <c r="O56" i="1"/>
  <c r="N56" i="1"/>
  <c r="M56" i="1"/>
  <c r="O18" i="1"/>
  <c r="N18" i="1"/>
  <c r="M18" i="1"/>
  <c r="O17" i="1"/>
  <c r="N17" i="1"/>
  <c r="M17" i="1"/>
  <c r="O16" i="1"/>
  <c r="N16" i="1"/>
  <c r="M16" i="1"/>
  <c r="O15" i="1"/>
  <c r="N15" i="1"/>
  <c r="M15" i="1"/>
  <c r="O14" i="1"/>
  <c r="N14" i="1"/>
  <c r="M14" i="1"/>
  <c r="O13" i="1"/>
  <c r="N13" i="1"/>
  <c r="M13" i="1"/>
  <c r="O55" i="1"/>
  <c r="T55" i="1" s="1"/>
  <c r="N55" i="1"/>
  <c r="M55" i="1"/>
  <c r="O65" i="1"/>
  <c r="N65" i="1"/>
  <c r="M65" i="1"/>
  <c r="O54" i="1"/>
  <c r="N54" i="1"/>
  <c r="M54" i="1"/>
  <c r="O53" i="1"/>
  <c r="N53" i="1"/>
  <c r="M53" i="1"/>
  <c r="O41" i="1"/>
  <c r="N41" i="1"/>
  <c r="M41" i="1"/>
  <c r="O40" i="1"/>
  <c r="N40" i="1"/>
  <c r="Q40" i="1" s="1"/>
  <c r="M40" i="1"/>
  <c r="O39" i="1"/>
  <c r="N39" i="1"/>
  <c r="M39" i="1"/>
  <c r="O12" i="1"/>
  <c r="N12" i="1"/>
  <c r="M12" i="1"/>
  <c r="O11" i="1"/>
  <c r="N11" i="1"/>
  <c r="M11" i="1"/>
  <c r="O10" i="1"/>
  <c r="N10" i="1"/>
  <c r="M10" i="1"/>
  <c r="O9" i="1"/>
  <c r="N9" i="1"/>
  <c r="M9" i="1"/>
  <c r="O8" i="1"/>
  <c r="N8" i="1"/>
  <c r="M8" i="1"/>
  <c r="O7" i="1"/>
  <c r="N7" i="1"/>
  <c r="M7" i="1"/>
  <c r="O64" i="1"/>
  <c r="N64" i="1"/>
  <c r="M64" i="1"/>
  <c r="O52" i="1"/>
  <c r="N52" i="1"/>
  <c r="M52" i="1"/>
  <c r="P52" i="1" s="1"/>
  <c r="O38" i="1"/>
  <c r="N38" i="1"/>
  <c r="M38" i="1"/>
  <c r="O37" i="1"/>
  <c r="N37" i="1"/>
  <c r="M37" i="1"/>
  <c r="O6" i="1"/>
  <c r="N6" i="1"/>
  <c r="M6" i="1"/>
  <c r="O5" i="1"/>
  <c r="N5" i="1"/>
  <c r="M5" i="1"/>
  <c r="O36" i="1"/>
  <c r="N36" i="1"/>
  <c r="M36" i="1"/>
  <c r="O35" i="1"/>
  <c r="N35" i="1"/>
  <c r="M35" i="1"/>
  <c r="O51" i="1"/>
  <c r="N51" i="1"/>
  <c r="Q51" i="1" s="1"/>
  <c r="M51" i="1"/>
  <c r="O34" i="1"/>
  <c r="N34" i="1"/>
  <c r="M34" i="1"/>
  <c r="P34" i="1" s="1"/>
  <c r="O33" i="1"/>
  <c r="N33" i="1"/>
  <c r="M33" i="1"/>
  <c r="O32" i="1"/>
  <c r="T32" i="1" s="1"/>
  <c r="N32" i="1"/>
  <c r="M32" i="1"/>
  <c r="O4" i="1"/>
  <c r="N4" i="1"/>
  <c r="M4" i="1"/>
  <c r="P54" i="1" l="1"/>
  <c r="P46" i="1"/>
  <c r="T50" i="1"/>
  <c r="T51" i="1"/>
  <c r="U51" i="1" s="1"/>
  <c r="T35" i="1"/>
  <c r="P39" i="1"/>
  <c r="T41" i="1"/>
  <c r="Q56" i="1"/>
  <c r="T57" i="1"/>
  <c r="Q43" i="1"/>
  <c r="Q45" i="1"/>
  <c r="Q63" i="1"/>
  <c r="Q49" i="1"/>
  <c r="T4" i="1"/>
  <c r="U4" i="1" s="1"/>
  <c r="Q34" i="1"/>
  <c r="P38" i="1"/>
  <c r="T40" i="1"/>
  <c r="Q33" i="1"/>
  <c r="P35" i="1"/>
  <c r="Q38" i="1"/>
  <c r="P41" i="1"/>
  <c r="T54" i="1"/>
  <c r="T37" i="1"/>
  <c r="Q60" i="1"/>
  <c r="P47" i="1"/>
  <c r="P48" i="1"/>
  <c r="P33" i="1"/>
  <c r="P36" i="1"/>
  <c r="Q52" i="1"/>
  <c r="Q39" i="1"/>
  <c r="P53" i="1"/>
  <c r="Q54" i="1"/>
  <c r="T56" i="1"/>
  <c r="P42" i="1"/>
  <c r="T43" i="1"/>
  <c r="P44" i="1"/>
  <c r="T45" i="1"/>
  <c r="P59" i="1"/>
  <c r="Q46" i="1"/>
  <c r="T60" i="1"/>
  <c r="P61" i="1"/>
  <c r="Q47" i="1"/>
  <c r="P62" i="1"/>
  <c r="T63" i="1"/>
  <c r="Q48" i="1"/>
  <c r="T49" i="1"/>
  <c r="T34" i="1"/>
  <c r="Q36" i="1"/>
  <c r="P37" i="1"/>
  <c r="T52" i="1"/>
  <c r="T39" i="1"/>
  <c r="Q53" i="1"/>
  <c r="P55" i="1"/>
  <c r="P57" i="1"/>
  <c r="Q42" i="1"/>
  <c r="Q44" i="1"/>
  <c r="P58" i="1"/>
  <c r="Q59" i="1"/>
  <c r="T46" i="1"/>
  <c r="Q61" i="1"/>
  <c r="T47" i="1"/>
  <c r="Q62" i="1"/>
  <c r="T48" i="1"/>
  <c r="P50" i="1"/>
  <c r="Q32" i="1"/>
  <c r="T33" i="1"/>
  <c r="Q35" i="1"/>
  <c r="T36" i="1"/>
  <c r="Q37" i="1"/>
  <c r="T38" i="1"/>
  <c r="P40" i="1"/>
  <c r="Q41" i="1"/>
  <c r="T53" i="1"/>
  <c r="Q55" i="1"/>
  <c r="P56" i="1"/>
  <c r="Q57" i="1"/>
  <c r="T42" i="1"/>
  <c r="P43" i="1"/>
  <c r="T44" i="1"/>
  <c r="P45" i="1"/>
  <c r="Q58" i="1"/>
  <c r="T59" i="1"/>
  <c r="P60" i="1"/>
  <c r="T61" i="1"/>
  <c r="T62" i="1"/>
  <c r="P63" i="1"/>
  <c r="P49" i="1"/>
  <c r="Q50" i="1"/>
  <c r="T67" i="1"/>
  <c r="T64" i="1"/>
  <c r="T65" i="1"/>
  <c r="P67" i="1"/>
  <c r="Q64" i="1"/>
  <c r="P66" i="1"/>
  <c r="Q67" i="1"/>
  <c r="P65" i="1"/>
  <c r="Q66" i="1"/>
  <c r="P64" i="1"/>
  <c r="Q65" i="1"/>
  <c r="A63" i="1" l="1"/>
  <c r="A58" i="1"/>
  <c r="A53" i="1"/>
  <c r="A52" i="1"/>
  <c r="A59" i="1"/>
  <c r="A54" i="1"/>
  <c r="A60" i="1"/>
  <c r="A55" i="1"/>
  <c r="A61" i="1"/>
  <c r="A56" i="1"/>
  <c r="A62" i="1"/>
  <c r="A57" i="1"/>
  <c r="A4" i="1"/>
  <c r="A20" i="1"/>
  <c r="A8" i="1"/>
  <c r="A26" i="1"/>
  <c r="A23" i="1"/>
  <c r="A21" i="1"/>
  <c r="A11" i="1"/>
  <c r="A14" i="1"/>
  <c r="A22" i="1"/>
  <c r="A18" i="1"/>
  <c r="A10" i="1"/>
  <c r="A25" i="1"/>
  <c r="A24" i="1"/>
  <c r="A15" i="1"/>
  <c r="A12" i="1"/>
  <c r="A29" i="1"/>
  <c r="A27" i="1"/>
  <c r="A19" i="1"/>
  <c r="A5" i="1"/>
  <c r="A13" i="1"/>
  <c r="A9" i="1"/>
  <c r="A6" i="1"/>
  <c r="A28" i="1"/>
  <c r="A31" i="1"/>
  <c r="A16" i="1"/>
  <c r="A30" i="1"/>
  <c r="A7" i="1"/>
  <c r="A17" i="1"/>
  <c r="C31" i="2" l="1"/>
  <c r="C27" i="2"/>
  <c r="C30" i="2"/>
  <c r="C29" i="2"/>
  <c r="C28" i="2"/>
  <c r="A32" i="1"/>
  <c r="A51" i="1"/>
  <c r="C4" i="2"/>
  <c r="A50" i="1"/>
  <c r="F6" i="2"/>
  <c r="C10" i="2"/>
  <c r="D12" i="2"/>
  <c r="D10" i="2"/>
  <c r="G6" i="2"/>
  <c r="D6" i="2"/>
  <c r="A46" i="1"/>
  <c r="E10" i="2"/>
  <c r="C7" i="2"/>
  <c r="F4" i="2"/>
  <c r="D11" i="2"/>
  <c r="D13" i="2"/>
  <c r="C13" i="2"/>
  <c r="E13" i="2"/>
  <c r="G9" i="2"/>
  <c r="A35" i="1"/>
  <c r="A37" i="1"/>
  <c r="F12" i="2"/>
  <c r="E5" i="2"/>
  <c r="D9" i="2"/>
  <c r="F9" i="2"/>
  <c r="C9" i="2"/>
  <c r="G5" i="2"/>
  <c r="A49" i="1"/>
  <c r="A36" i="1"/>
  <c r="A41" i="1"/>
  <c r="D4" i="2"/>
  <c r="E4" i="2"/>
  <c r="C8" i="2"/>
  <c r="G11" i="2"/>
  <c r="F8" i="2"/>
  <c r="C12" i="2"/>
  <c r="F11" i="2"/>
  <c r="E8" i="2"/>
  <c r="D5" i="2"/>
  <c r="E6" i="2"/>
  <c r="E11" i="2"/>
  <c r="D8" i="2"/>
  <c r="C5" i="2"/>
  <c r="A48" i="1"/>
  <c r="A43" i="1"/>
  <c r="A44" i="1"/>
  <c r="A40" i="1"/>
  <c r="A38" i="1"/>
  <c r="G8" i="2"/>
  <c r="E9" i="2"/>
  <c r="E12" i="2"/>
  <c r="C6" i="2"/>
  <c r="A39" i="1"/>
  <c r="A33" i="1"/>
  <c r="G4" i="2"/>
  <c r="G12" i="2"/>
  <c r="F5" i="2"/>
  <c r="C11" i="2"/>
  <c r="G7" i="2"/>
  <c r="D7" i="2"/>
  <c r="G10" i="2"/>
  <c r="F7" i="2"/>
  <c r="F13" i="2"/>
  <c r="G13" i="2"/>
  <c r="F10" i="2"/>
  <c r="E7" i="2"/>
  <c r="A42" i="1"/>
  <c r="A47" i="1"/>
  <c r="A45" i="1"/>
  <c r="A34" i="1"/>
  <c r="G31" i="2" l="1"/>
  <c r="D30" i="2"/>
  <c r="E29" i="2"/>
  <c r="F28" i="2"/>
  <c r="G27" i="2"/>
  <c r="F31" i="2"/>
  <c r="G30" i="2"/>
  <c r="D29" i="2"/>
  <c r="E28" i="2"/>
  <c r="F27" i="2"/>
  <c r="E31" i="2"/>
  <c r="F30" i="2"/>
  <c r="G29" i="2"/>
  <c r="D28" i="2"/>
  <c r="E27" i="2"/>
  <c r="D31" i="2"/>
  <c r="E30" i="2"/>
  <c r="F29" i="2"/>
  <c r="G28" i="2"/>
  <c r="D27" i="2"/>
  <c r="C26" i="2"/>
  <c r="G26" i="2"/>
  <c r="F26" i="2"/>
  <c r="E26" i="2"/>
  <c r="D26" i="2"/>
  <c r="C20" i="2"/>
  <c r="C18" i="2"/>
  <c r="G18" i="2"/>
  <c r="F19" i="2"/>
  <c r="E20" i="2"/>
  <c r="D21" i="2"/>
  <c r="C22" i="2"/>
  <c r="G22" i="2"/>
  <c r="D19" i="2"/>
  <c r="G20" i="2"/>
  <c r="F21" i="2"/>
  <c r="F18" i="2"/>
  <c r="C21" i="2"/>
  <c r="F22" i="2"/>
  <c r="D18" i="2"/>
  <c r="C19" i="2"/>
  <c r="G19" i="2"/>
  <c r="F20" i="2"/>
  <c r="E21" i="2"/>
  <c r="D22" i="2"/>
  <c r="E18" i="2"/>
  <c r="E22" i="2"/>
  <c r="E19" i="2"/>
  <c r="D20" i="2"/>
  <c r="G21" i="2"/>
  <c r="F17" i="2"/>
  <c r="G17" i="2"/>
  <c r="D17" i="2"/>
  <c r="E17" i="2"/>
  <c r="C17" i="2"/>
</calcChain>
</file>

<file path=xl/sharedStrings.xml><?xml version="1.0" encoding="utf-8"?>
<sst xmlns="http://schemas.openxmlformats.org/spreadsheetml/2006/main" count="235" uniqueCount="144">
  <si>
    <t>NOM Prenom</t>
  </si>
  <si>
    <t>Sexe</t>
  </si>
  <si>
    <t>D_Nais</t>
  </si>
  <si>
    <t>D_Arrivée</t>
  </si>
  <si>
    <t>Statut</t>
  </si>
  <si>
    <t>Salaire/an</t>
  </si>
  <si>
    <t>M</t>
  </si>
  <si>
    <t>F</t>
  </si>
  <si>
    <t>Individu_01</t>
  </si>
  <si>
    <t>Individu_02</t>
  </si>
  <si>
    <t>Individu_03</t>
  </si>
  <si>
    <t>Individu_05</t>
  </si>
  <si>
    <t>Individu_06</t>
  </si>
  <si>
    <t>Individu_07</t>
  </si>
  <si>
    <t>Individu_09</t>
  </si>
  <si>
    <t>Individu_10</t>
  </si>
  <si>
    <t>Individu_11</t>
  </si>
  <si>
    <t>Individu_12</t>
  </si>
  <si>
    <t>Individu_13</t>
  </si>
  <si>
    <t>Individu_15</t>
  </si>
  <si>
    <t>Individu_16</t>
  </si>
  <si>
    <t>Individu_18</t>
  </si>
  <si>
    <t>Individu_19</t>
  </si>
  <si>
    <t>Individu_20</t>
  </si>
  <si>
    <t>Individu_21</t>
  </si>
  <si>
    <t>Individu_22</t>
  </si>
  <si>
    <t>Individu_23</t>
  </si>
  <si>
    <t>Individu_24</t>
  </si>
  <si>
    <t>Individu_25</t>
  </si>
  <si>
    <t>Individu_27</t>
  </si>
  <si>
    <t>Individu_28</t>
  </si>
  <si>
    <t>Individu_29</t>
  </si>
  <si>
    <t>Individu_31</t>
  </si>
  <si>
    <t>Individu_32</t>
  </si>
  <si>
    <t>Individu_33</t>
  </si>
  <si>
    <t>Individu_34</t>
  </si>
  <si>
    <t>Individu_36</t>
  </si>
  <si>
    <t>Individu_37</t>
  </si>
  <si>
    <t>Individu_38</t>
  </si>
  <si>
    <t>Individu_40</t>
  </si>
  <si>
    <t>Tps%</t>
  </si>
  <si>
    <t>Absenteisme</t>
  </si>
  <si>
    <t>ENTREPRISE X</t>
  </si>
  <si>
    <t>Individu_41</t>
  </si>
  <si>
    <t>Individu_43</t>
  </si>
  <si>
    <t>Individu_44</t>
  </si>
  <si>
    <t>Individu_45</t>
  </si>
  <si>
    <t>Individu_48</t>
  </si>
  <si>
    <t>Individu_49</t>
  </si>
  <si>
    <t>Individu_50</t>
  </si>
  <si>
    <t>Individu_51</t>
  </si>
  <si>
    <t>Individu_53</t>
  </si>
  <si>
    <t>Individu_54</t>
  </si>
  <si>
    <t>Individu_55</t>
  </si>
  <si>
    <t>Individu_56</t>
  </si>
  <si>
    <t>Individu_57</t>
  </si>
  <si>
    <t>Individu_61</t>
  </si>
  <si>
    <t>Individu_62</t>
  </si>
  <si>
    <t>Individu_63</t>
  </si>
  <si>
    <t>Individu_64</t>
  </si>
  <si>
    <t>Individu_65</t>
  </si>
  <si>
    <t>Individu_66</t>
  </si>
  <si>
    <t>Individu_67</t>
  </si>
  <si>
    <t>Individu_68</t>
  </si>
  <si>
    <t>Individu_69</t>
  </si>
  <si>
    <t>Individu_70</t>
  </si>
  <si>
    <t>Individu_71</t>
  </si>
  <si>
    <t>Individu_72</t>
  </si>
  <si>
    <t>Individu_73</t>
  </si>
  <si>
    <t>Individu_74</t>
  </si>
  <si>
    <t>Individu_75</t>
  </si>
  <si>
    <t>Individu_76</t>
  </si>
  <si>
    <t>Individu_78</t>
  </si>
  <si>
    <t>Individu_79</t>
  </si>
  <si>
    <t>Individu_80</t>
  </si>
  <si>
    <t xml:space="preserve"> </t>
  </si>
  <si>
    <t>à charge</t>
  </si>
  <si>
    <t>Repr</t>
  </si>
  <si>
    <t>Divers</t>
  </si>
  <si>
    <t>AGE</t>
  </si>
  <si>
    <t>ANC</t>
  </si>
  <si>
    <t>Sal_Ref</t>
  </si>
  <si>
    <t>suspecté d'intégrisme religieux et proselytisme dans l'entreprise</t>
  </si>
  <si>
    <t>a eu un avertissement pour dispute avec collègue</t>
  </si>
  <si>
    <t>DP</t>
  </si>
  <si>
    <t>accident de voiture avec alcoolémie positive (2,4g)</t>
  </si>
  <si>
    <t>arrêtée par la police pour avoir battu son mari</t>
  </si>
  <si>
    <t>la police a demandé des informations sur son commportmeent</t>
  </si>
  <si>
    <t>a participé à l'élimination sauvage de dechets toxiques</t>
  </si>
  <si>
    <t>DS</t>
  </si>
  <si>
    <t>addiction aux jeux d'argent</t>
  </si>
  <si>
    <t>a fumé un 'pétard' dans les toilettes</t>
  </si>
  <si>
    <t>Très amie avec la femme du directeur !</t>
  </si>
  <si>
    <t>suspecté de harcélement</t>
  </si>
  <si>
    <t>renseigne la direction sur ses collègues</t>
  </si>
  <si>
    <t>en état de dépression chronique</t>
  </si>
  <si>
    <t xml:space="preserve">Sur la base du fichier des salariés de l’entreprise, il vous est demandé fournir un classement, éventuellement utilisé en cas de licenciement. En première estimation, cela concernerait 10 personnes en équivalent temps plein répartis comme suit : 6 ouvriers, 2 employés et 2 cadres. </t>
  </si>
  <si>
    <t>Vous devez combiner plusieurs facteurs :</t>
  </si>
  <si>
    <r>
      <t>-</t>
    </r>
    <r>
      <rPr>
        <sz val="7"/>
        <rFont val="Times New Roman"/>
        <family val="1"/>
      </rPr>
      <t xml:space="preserve">          </t>
    </r>
    <r>
      <rPr>
        <sz val="10"/>
        <rFont val="Times New Roman"/>
        <family val="1"/>
      </rPr>
      <t xml:space="preserve">l’ancienneté dans l’entreprise,    </t>
    </r>
  </si>
  <si>
    <r>
      <t>-</t>
    </r>
    <r>
      <rPr>
        <sz val="7"/>
        <rFont val="Times New Roman"/>
        <family val="1"/>
      </rPr>
      <t xml:space="preserve">          </t>
    </r>
    <r>
      <rPr>
        <sz val="10"/>
        <rFont val="Times New Roman"/>
        <family val="1"/>
      </rPr>
      <t>l’âge du salarié,</t>
    </r>
  </si>
  <si>
    <r>
      <t>-</t>
    </r>
    <r>
      <rPr>
        <sz val="7"/>
        <rFont val="Times New Roman"/>
        <family val="1"/>
      </rPr>
      <t xml:space="preserve">          </t>
    </r>
    <r>
      <rPr>
        <sz val="10"/>
        <rFont val="Times New Roman"/>
        <family val="1"/>
      </rPr>
      <t>l’absentéisme</t>
    </r>
  </si>
  <si>
    <r>
      <t>-</t>
    </r>
    <r>
      <rPr>
        <sz val="7"/>
        <rFont val="Times New Roman"/>
        <family val="1"/>
      </rPr>
      <t xml:space="preserve">          </t>
    </r>
    <r>
      <rPr>
        <sz val="10"/>
        <rFont val="Times New Roman"/>
        <family val="1"/>
      </rPr>
      <t>le statut</t>
    </r>
  </si>
  <si>
    <r>
      <t>-</t>
    </r>
    <r>
      <rPr>
        <sz val="7"/>
        <rFont val="Times New Roman"/>
        <family val="1"/>
      </rPr>
      <t xml:space="preserve">          </t>
    </r>
    <r>
      <rPr>
        <sz val="10"/>
        <rFont val="Times New Roman"/>
        <family val="1"/>
      </rPr>
      <t xml:space="preserve">le salaire </t>
    </r>
  </si>
  <si>
    <r>
      <t>-</t>
    </r>
    <r>
      <rPr>
        <sz val="7"/>
        <rFont val="Times New Roman"/>
        <family val="1"/>
      </rPr>
      <t xml:space="preserve">          </t>
    </r>
    <r>
      <rPr>
        <sz val="10"/>
        <rFont val="Times New Roman"/>
        <family val="1"/>
      </rPr>
      <t>le sexe</t>
    </r>
  </si>
  <si>
    <r>
      <t>-</t>
    </r>
    <r>
      <rPr>
        <sz val="7"/>
        <rFont val="Times New Roman"/>
        <family val="1"/>
      </rPr>
      <t xml:space="preserve">          </t>
    </r>
    <r>
      <rPr>
        <sz val="10"/>
        <rFont val="Times New Roman"/>
        <family val="1"/>
      </rPr>
      <t>le nombre de personnes à charge</t>
    </r>
  </si>
  <si>
    <r>
      <t>-</t>
    </r>
    <r>
      <rPr>
        <sz val="7"/>
        <rFont val="Times New Roman"/>
        <family val="1"/>
      </rPr>
      <t xml:space="preserve">          </t>
    </r>
    <r>
      <rPr>
        <sz val="10"/>
        <rFont val="Times New Roman"/>
        <family val="1"/>
      </rPr>
      <t>la représentation des salariés (Délégué syndical ou délégué du personnel)</t>
    </r>
  </si>
  <si>
    <r>
      <t>Contraintes</t>
    </r>
    <r>
      <rPr>
        <sz val="10"/>
        <rFont val="Times New Roman"/>
        <family val="1"/>
      </rPr>
      <t> :</t>
    </r>
  </si>
  <si>
    <r>
      <t>-</t>
    </r>
    <r>
      <rPr>
        <sz val="7"/>
        <rFont val="Times New Roman"/>
        <family val="1"/>
      </rPr>
      <t xml:space="preserve">          </t>
    </r>
    <r>
      <rPr>
        <sz val="10"/>
        <rFont val="Times New Roman"/>
        <family val="1"/>
      </rPr>
      <t>Proposer un classement et désigner les personnels à licencier éventuellement,</t>
    </r>
  </si>
  <si>
    <r>
      <t>-</t>
    </r>
    <r>
      <rPr>
        <sz val="7"/>
        <rFont val="Times New Roman"/>
        <family val="1"/>
      </rPr>
      <t xml:space="preserve">          </t>
    </r>
    <r>
      <rPr>
        <sz val="10"/>
        <rFont val="Times New Roman"/>
        <family val="1"/>
      </rPr>
      <t>Travail à réaliser avec les mêmes groupes que ceux de l’épreuve  bilan social (si possible)</t>
    </r>
  </si>
  <si>
    <r>
      <t>Remarques</t>
    </r>
    <r>
      <rPr>
        <sz val="10"/>
        <rFont val="Times New Roman"/>
        <family val="1"/>
      </rPr>
      <t> :</t>
    </r>
  </si>
  <si>
    <t>Ancienneté, nombre de personnes à charges et âge sont des facteurs qui contribuent à la conservation des salariés.</t>
  </si>
  <si>
    <t>Absentéisme et salaire élevé sont plutôt des arguments négatifs. Les représentants du personnel et des syndicats ont un statut très protecteur !</t>
  </si>
  <si>
    <t>Vous avez accès à certaines informations confidentielles !</t>
  </si>
  <si>
    <t>Vous devez définir les principes méthodologiques qui conduisent à votre classement. Par exemple, la notion de parité entre sexe s’appuiera soit sur une notion de 50% Femmes/50% Hommes, soit sur la proportion constatée dans l’entreprise, soit sur un autre critère</t>
  </si>
  <si>
    <t>La méthodologie imposée consiste à fournir un classement positif, un classement négatif puis un classement général combinant les deux précédents.</t>
  </si>
  <si>
    <t>Officieusement, vous devez fournir la liste nominative des candidats au licenciement !</t>
  </si>
  <si>
    <t>Quelques précisions</t>
  </si>
  <si>
    <t xml:space="preserve">NOM </t>
  </si>
  <si>
    <t>SEXE</t>
  </si>
  <si>
    <t>TPS</t>
  </si>
  <si>
    <t>DP/DC</t>
  </si>
  <si>
    <t>DIVERS</t>
  </si>
  <si>
    <t xml:space="preserve">STATUT OUVRIER </t>
  </si>
  <si>
    <t>Age</t>
  </si>
  <si>
    <t>Ancienneté</t>
  </si>
  <si>
    <t>Nb Enfants à charge</t>
  </si>
  <si>
    <t>Salaire</t>
  </si>
  <si>
    <t>sens tri</t>
  </si>
  <si>
    <t xml:space="preserve">Coeff </t>
  </si>
  <si>
    <t>Croissant =</t>
  </si>
  <si>
    <t xml:space="preserve">Decroissant = </t>
  </si>
  <si>
    <t>STATUT EMPLOYES</t>
  </si>
  <si>
    <t>STATUT CADRES</t>
  </si>
  <si>
    <t>Rg(age)</t>
  </si>
  <si>
    <t>Rg(Anc)</t>
  </si>
  <si>
    <t>Rg(Abs)</t>
  </si>
  <si>
    <t>Rg(sal)</t>
  </si>
  <si>
    <t>Rg(Nec)</t>
  </si>
  <si>
    <t>Moyenne</t>
  </si>
  <si>
    <t>Rg(Moy)</t>
  </si>
  <si>
    <t>OUVRIERS</t>
  </si>
  <si>
    <t>EMPLOYES</t>
  </si>
  <si>
    <t>CADRES</t>
  </si>
  <si>
    <t xml:space="preserve">ZUSSA Morgane  Manon AUTE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</si>
</sst>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0.0000000"/>
  </numFmts>
  <fonts count="12" x14ac:knownFonts="1">
    <font>
      <sz val="10"/>
      <name val="Arial"/>
    </font>
    <font>
      <sz val="10"/>
      <name val="Arial"/>
      <family val="2"/>
    </font>
    <font>
      <sz val="8"/>
      <name val="Arial"/>
      <family val="2"/>
    </font>
    <font>
      <b/>
      <sz val="10"/>
      <name val="Arial"/>
      <family val="2"/>
    </font>
    <font>
      <b/>
      <sz val="14"/>
      <name val="Arial"/>
      <family val="2"/>
    </font>
    <font>
      <sz val="14"/>
      <name val="Arial"/>
      <family val="2"/>
    </font>
    <font>
      <sz val="10"/>
      <name val="Times New Roman"/>
      <family val="1"/>
    </font>
    <font>
      <sz val="7"/>
      <name val="Times New Roman"/>
      <family val="1"/>
    </font>
    <font>
      <u/>
      <sz val="10"/>
      <name val="Times New Roman"/>
      <family val="1"/>
    </font>
    <font>
      <sz val="10"/>
      <name val="Arial"/>
    </font>
    <font>
      <sz val="12"/>
      <color theme="4"/>
      <name val="Arial"/>
      <family val="2"/>
    </font>
    <font>
      <sz val="9"/>
      <name val="Arial"/>
      <family val="2"/>
    </font>
  </fonts>
  <fills count="12">
    <fill>
      <patternFill patternType="none"/>
    </fill>
    <fill>
      <patternFill patternType="gray125"/>
    </fill>
    <fill>
      <patternFill patternType="solid">
        <fgColor indexed="13"/>
        <bgColor indexed="64"/>
      </patternFill>
    </fill>
    <fill>
      <patternFill patternType="solid">
        <fgColor indexed="15"/>
        <bgColor indexed="64"/>
      </patternFill>
    </fill>
    <fill>
      <patternFill patternType="solid">
        <fgColor theme="9" tint="0.59999389629810485"/>
        <bgColor indexed="64"/>
      </patternFill>
    </fill>
    <fill>
      <patternFill patternType="solid">
        <fgColor indexed="43"/>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4" tint="0.59999389629810485"/>
        <bgColor indexed="64"/>
      </patternFill>
    </fill>
  </fills>
  <borders count="34">
    <border>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9" fontId="9" fillId="0" borderId="0" applyFont="0" applyFill="0" applyBorder="0" applyAlignment="0" applyProtection="0"/>
  </cellStyleXfs>
  <cellXfs count="105">
    <xf numFmtId="0" fontId="0" fillId="0" borderId="0" xfId="0"/>
    <xf numFmtId="164" fontId="0" fillId="0" borderId="0" xfId="0" applyNumberFormat="1"/>
    <xf numFmtId="0" fontId="3" fillId="0" borderId="0" xfId="0" applyFont="1"/>
    <xf numFmtId="0" fontId="0" fillId="0" borderId="0" xfId="0" applyAlignment="1">
      <alignment horizontal="center"/>
    </xf>
    <xf numFmtId="0" fontId="0" fillId="0" borderId="0" xfId="0" applyNumberFormat="1" applyAlignment="1">
      <alignment horizontal="center"/>
    </xf>
    <xf numFmtId="164" fontId="0" fillId="0" borderId="0" xfId="0" applyNumberFormat="1" applyAlignment="1">
      <alignment horizontal="center"/>
    </xf>
    <xf numFmtId="14" fontId="0" fillId="0" borderId="0" xfId="0" applyNumberFormat="1" applyAlignment="1">
      <alignment horizontal="center"/>
    </xf>
    <xf numFmtId="0" fontId="5" fillId="2" borderId="3" xfId="0" applyFont="1" applyFill="1" applyBorder="1" applyAlignment="1">
      <alignment horizontal="center"/>
    </xf>
    <xf numFmtId="14" fontId="3" fillId="0" borderId="3" xfId="0" applyNumberFormat="1" applyFont="1" applyBorder="1" applyAlignment="1">
      <alignment horizontal="center"/>
    </xf>
    <xf numFmtId="0" fontId="4" fillId="2" borderId="2" xfId="0" applyFont="1" applyFill="1" applyBorder="1"/>
    <xf numFmtId="0" fontId="0" fillId="0" borderId="1" xfId="0" applyNumberFormat="1" applyFill="1" applyBorder="1" applyAlignment="1">
      <alignment horizontal="center"/>
    </xf>
    <xf numFmtId="0" fontId="0" fillId="0" borderId="10" xfId="0" applyNumberFormat="1" applyFill="1" applyBorder="1" applyAlignment="1">
      <alignment horizontal="center"/>
    </xf>
    <xf numFmtId="0" fontId="0" fillId="0" borderId="0" xfId="0" applyNumberFormat="1" applyFill="1" applyBorder="1" applyAlignment="1">
      <alignment horizontal="left"/>
    </xf>
    <xf numFmtId="2" fontId="0" fillId="0" borderId="4" xfId="0" applyNumberFormat="1" applyFill="1" applyBorder="1"/>
    <xf numFmtId="2" fontId="0" fillId="0" borderId="0" xfId="0" applyNumberFormat="1" applyFill="1" applyBorder="1"/>
    <xf numFmtId="3" fontId="0" fillId="0" borderId="5" xfId="0" applyNumberFormat="1" applyFill="1" applyBorder="1"/>
    <xf numFmtId="0" fontId="1" fillId="0" borderId="0" xfId="0" applyNumberFormat="1" applyFont="1" applyFill="1" applyBorder="1" applyAlignment="1">
      <alignment horizontal="left"/>
    </xf>
    <xf numFmtId="0" fontId="0" fillId="0" borderId="12" xfId="0" applyNumberFormat="1" applyFill="1" applyBorder="1" applyAlignment="1">
      <alignment horizontal="center"/>
    </xf>
    <xf numFmtId="0" fontId="0" fillId="0" borderId="13" xfId="0" applyNumberFormat="1" applyFill="1" applyBorder="1" applyAlignment="1">
      <alignment horizontal="center"/>
    </xf>
    <xf numFmtId="0" fontId="0" fillId="0" borderId="7" xfId="0" applyNumberFormat="1" applyFill="1" applyBorder="1" applyAlignment="1">
      <alignment horizontal="left"/>
    </xf>
    <xf numFmtId="2" fontId="0" fillId="0" borderId="6" xfId="0" applyNumberFormat="1" applyFill="1" applyBorder="1"/>
    <xf numFmtId="2" fontId="0" fillId="0" borderId="7" xfId="0" applyNumberFormat="1" applyFill="1" applyBorder="1"/>
    <xf numFmtId="3" fontId="0" fillId="0" borderId="8" xfId="0" applyNumberFormat="1" applyFill="1" applyBorder="1"/>
    <xf numFmtId="0" fontId="0" fillId="0" borderId="14" xfId="0" applyNumberFormat="1" applyFill="1" applyBorder="1" applyAlignment="1">
      <alignment horizontal="center"/>
    </xf>
    <xf numFmtId="0" fontId="0" fillId="0" borderId="16" xfId="0" applyNumberFormat="1" applyFill="1" applyBorder="1" applyAlignment="1">
      <alignment horizontal="center"/>
    </xf>
    <xf numFmtId="0" fontId="0" fillId="0" borderId="17" xfId="0" applyNumberFormat="1" applyFill="1" applyBorder="1" applyAlignment="1">
      <alignment horizontal="left"/>
    </xf>
    <xf numFmtId="2" fontId="0" fillId="0" borderId="18" xfId="0" applyNumberFormat="1" applyFill="1" applyBorder="1"/>
    <xf numFmtId="2" fontId="0" fillId="0" borderId="17" xfId="0" applyNumberFormat="1" applyFill="1" applyBorder="1"/>
    <xf numFmtId="3" fontId="0" fillId="0" borderId="19" xfId="0" applyNumberFormat="1" applyFill="1" applyBorder="1"/>
    <xf numFmtId="164" fontId="3" fillId="3" borderId="14" xfId="0" applyNumberFormat="1" applyFont="1" applyFill="1" applyBorder="1"/>
    <xf numFmtId="164" fontId="3" fillId="3" borderId="14" xfId="0" applyNumberFormat="1" applyFont="1" applyFill="1" applyBorder="1" applyAlignment="1">
      <alignment horizontal="center"/>
    </xf>
    <xf numFmtId="0" fontId="3" fillId="3" borderId="15" xfId="0" applyFont="1" applyFill="1" applyBorder="1"/>
    <xf numFmtId="0" fontId="3" fillId="3" borderId="14" xfId="0" applyFont="1" applyFill="1" applyBorder="1" applyAlignment="1">
      <alignment horizontal="center"/>
    </xf>
    <xf numFmtId="0" fontId="3" fillId="3" borderId="14" xfId="0" applyFont="1" applyFill="1" applyBorder="1"/>
    <xf numFmtId="0" fontId="3" fillId="3" borderId="14" xfId="0" applyNumberFormat="1" applyFont="1" applyFill="1" applyBorder="1" applyAlignment="1">
      <alignment horizontal="center"/>
    </xf>
    <xf numFmtId="0" fontId="3" fillId="4" borderId="14" xfId="0" applyFont="1" applyFill="1" applyBorder="1" applyAlignment="1">
      <alignment horizontal="center"/>
    </xf>
    <xf numFmtId="0" fontId="3" fillId="4" borderId="16" xfId="0" applyFont="1" applyFill="1" applyBorder="1"/>
    <xf numFmtId="0" fontId="0" fillId="5" borderId="15" xfId="0" applyFill="1" applyBorder="1" applyAlignment="1">
      <alignment horizontal="center"/>
    </xf>
    <xf numFmtId="0" fontId="0" fillId="5" borderId="14" xfId="0" applyFill="1" applyBorder="1" applyAlignment="1">
      <alignment horizontal="center"/>
    </xf>
    <xf numFmtId="164" fontId="0" fillId="5" borderId="20" xfId="0" applyNumberFormat="1" applyFill="1" applyBorder="1"/>
    <xf numFmtId="164" fontId="0" fillId="5" borderId="17" xfId="0" applyNumberFormat="1" applyFill="1" applyBorder="1"/>
    <xf numFmtId="0" fontId="0" fillId="5" borderId="21" xfId="0" applyFill="1" applyBorder="1" applyAlignment="1">
      <alignment horizontal="center"/>
    </xf>
    <xf numFmtId="3" fontId="0" fillId="5" borderId="14" xfId="0" applyNumberFormat="1" applyFill="1" applyBorder="1"/>
    <xf numFmtId="3" fontId="0" fillId="5" borderId="14" xfId="0" applyNumberFormat="1" applyFill="1" applyBorder="1" applyAlignment="1">
      <alignment horizontal="center"/>
    </xf>
    <xf numFmtId="9" fontId="0" fillId="5" borderId="14" xfId="0" applyNumberFormat="1" applyFill="1" applyBorder="1" applyAlignment="1">
      <alignment horizontal="center"/>
    </xf>
    <xf numFmtId="0" fontId="0" fillId="5" borderId="9" xfId="0" applyFill="1" applyBorder="1" applyAlignment="1">
      <alignment horizontal="center"/>
    </xf>
    <xf numFmtId="0" fontId="0" fillId="5" borderId="1" xfId="0" applyFill="1" applyBorder="1" applyAlignment="1">
      <alignment horizontal="center"/>
    </xf>
    <xf numFmtId="164" fontId="0" fillId="5" borderId="22" xfId="0" applyNumberFormat="1" applyFill="1" applyBorder="1"/>
    <xf numFmtId="164" fontId="0" fillId="5" borderId="0" xfId="0" applyNumberFormat="1" applyFill="1" applyBorder="1"/>
    <xf numFmtId="0" fontId="0" fillId="5" borderId="23" xfId="0" applyFill="1" applyBorder="1" applyAlignment="1">
      <alignment horizontal="center"/>
    </xf>
    <xf numFmtId="3" fontId="0" fillId="5" borderId="1" xfId="0" applyNumberFormat="1" applyFill="1" applyBorder="1"/>
    <xf numFmtId="3" fontId="0" fillId="5" borderId="1" xfId="0" applyNumberFormat="1" applyFill="1" applyBorder="1" applyAlignment="1">
      <alignment horizontal="center"/>
    </xf>
    <xf numFmtId="9" fontId="0" fillId="5" borderId="1" xfId="0" applyNumberFormat="1" applyFill="1" applyBorder="1" applyAlignment="1">
      <alignment horizontal="center"/>
    </xf>
    <xf numFmtId="0" fontId="0" fillId="5" borderId="11" xfId="0" applyFill="1" applyBorder="1" applyAlignment="1">
      <alignment horizontal="center"/>
    </xf>
    <xf numFmtId="0" fontId="0" fillId="5" borderId="12" xfId="0" applyFill="1" applyBorder="1" applyAlignment="1">
      <alignment horizontal="center"/>
    </xf>
    <xf numFmtId="164" fontId="0" fillId="5" borderId="24" xfId="0" applyNumberFormat="1" applyFill="1" applyBorder="1"/>
    <xf numFmtId="164" fontId="0" fillId="5" borderId="7" xfId="0" applyNumberFormat="1" applyFill="1" applyBorder="1"/>
    <xf numFmtId="0" fontId="0" fillId="5" borderId="25" xfId="0" applyFill="1" applyBorder="1" applyAlignment="1">
      <alignment horizontal="center"/>
    </xf>
    <xf numFmtId="3" fontId="0" fillId="5" borderId="12" xfId="0" applyNumberFormat="1" applyFill="1" applyBorder="1"/>
    <xf numFmtId="9" fontId="0" fillId="5" borderId="12" xfId="0" applyNumberFormat="1" applyFill="1" applyBorder="1" applyAlignment="1">
      <alignment horizontal="center"/>
    </xf>
    <xf numFmtId="0" fontId="6" fillId="0" borderId="0" xfId="0" applyFont="1" applyAlignment="1">
      <alignment horizontal="left" vertical="center" indent="3"/>
    </xf>
    <xf numFmtId="0" fontId="6" fillId="0" borderId="0" xfId="0" applyFont="1" applyAlignment="1">
      <alignment horizontal="left" vertical="center" indent="5"/>
    </xf>
    <xf numFmtId="0" fontId="8" fillId="0" borderId="0" xfId="0" applyFont="1" applyAlignment="1">
      <alignment horizontal="left" vertical="center" indent="3"/>
    </xf>
    <xf numFmtId="0" fontId="0" fillId="0" borderId="28" xfId="0" applyBorder="1" applyAlignment="1">
      <alignment horizontal="center"/>
    </xf>
    <xf numFmtId="0" fontId="0" fillId="0" borderId="28" xfId="0" applyBorder="1" applyAlignment="1">
      <alignment vertical="center" wrapText="1"/>
    </xf>
    <xf numFmtId="0" fontId="0" fillId="0" borderId="28" xfId="0" applyBorder="1" applyAlignment="1">
      <alignment vertical="center"/>
    </xf>
    <xf numFmtId="0" fontId="0" fillId="0" borderId="28" xfId="0" applyBorder="1" applyAlignment="1">
      <alignment horizontal="center" vertical="center"/>
    </xf>
    <xf numFmtId="0" fontId="0" fillId="0" borderId="0" xfId="0" applyAlignment="1">
      <alignment vertical="center"/>
    </xf>
    <xf numFmtId="0" fontId="10" fillId="0" borderId="0" xfId="0" applyFont="1" applyAlignment="1">
      <alignment horizontal="left"/>
    </xf>
    <xf numFmtId="0" fontId="0" fillId="7" borderId="28" xfId="0" applyFill="1" applyBorder="1" applyAlignment="1">
      <alignment horizontal="center"/>
    </xf>
    <xf numFmtId="0" fontId="0" fillId="7" borderId="28" xfId="0" applyFill="1" applyBorder="1" applyAlignment="1">
      <alignment horizontal="center" vertical="center" wrapText="1"/>
    </xf>
    <xf numFmtId="0" fontId="0" fillId="8" borderId="28" xfId="0" applyFill="1" applyBorder="1" applyAlignment="1">
      <alignment horizontal="center"/>
    </xf>
    <xf numFmtId="0" fontId="0" fillId="4" borderId="28" xfId="0" applyFill="1" applyBorder="1" applyAlignment="1">
      <alignment horizontal="center"/>
    </xf>
    <xf numFmtId="0" fontId="0" fillId="0" borderId="32" xfId="0" applyBorder="1"/>
    <xf numFmtId="0" fontId="0" fillId="0" borderId="0" xfId="0" applyBorder="1"/>
    <xf numFmtId="0" fontId="0" fillId="7" borderId="0" xfId="0" applyFill="1"/>
    <xf numFmtId="0" fontId="0" fillId="8" borderId="0" xfId="0" applyFill="1"/>
    <xf numFmtId="0" fontId="0" fillId="9" borderId="0" xfId="0" applyFill="1"/>
    <xf numFmtId="0" fontId="0" fillId="10" borderId="31" xfId="0" applyFill="1" applyBorder="1"/>
    <xf numFmtId="0" fontId="0" fillId="10" borderId="32" xfId="0" applyFill="1" applyBorder="1"/>
    <xf numFmtId="0" fontId="0" fillId="10" borderId="0" xfId="0" applyFill="1"/>
    <xf numFmtId="9" fontId="0" fillId="0" borderId="28" xfId="0" applyNumberFormat="1" applyBorder="1" applyAlignment="1">
      <alignment horizontal="center" vertical="center"/>
    </xf>
    <xf numFmtId="0" fontId="0" fillId="8" borderId="28" xfId="0" applyFill="1" applyBorder="1" applyAlignment="1">
      <alignment horizontal="center" vertical="center" wrapText="1"/>
    </xf>
    <xf numFmtId="0" fontId="0" fillId="4" borderId="28" xfId="0" applyFill="1" applyBorder="1" applyAlignment="1">
      <alignment horizontal="center" vertical="center" wrapText="1"/>
    </xf>
    <xf numFmtId="9" fontId="0" fillId="0" borderId="28" xfId="1" applyFont="1" applyBorder="1" applyAlignment="1">
      <alignment horizontal="center"/>
    </xf>
    <xf numFmtId="0" fontId="1" fillId="0" borderId="28" xfId="0" applyFont="1" applyBorder="1" applyAlignment="1">
      <alignment horizontal="center" vertical="center"/>
    </xf>
    <xf numFmtId="0" fontId="0" fillId="8" borderId="29" xfId="0" applyFill="1" applyBorder="1" applyAlignment="1">
      <alignment horizontal="center"/>
    </xf>
    <xf numFmtId="0" fontId="11" fillId="0" borderId="0" xfId="0" applyFont="1" applyFill="1" applyBorder="1" applyAlignment="1">
      <alignment horizontal="center" vertical="center"/>
    </xf>
    <xf numFmtId="0" fontId="11" fillId="0" borderId="0" xfId="0" applyFont="1" applyFill="1" applyBorder="1" applyAlignment="1">
      <alignment horizontal="center"/>
    </xf>
    <xf numFmtId="9" fontId="11" fillId="0" borderId="0" xfId="1" applyFont="1" applyFill="1" applyBorder="1" applyAlignment="1">
      <alignment horizontal="center"/>
    </xf>
    <xf numFmtId="0" fontId="11" fillId="0" borderId="0" xfId="0" applyFont="1" applyFill="1" applyBorder="1"/>
    <xf numFmtId="0" fontId="0" fillId="11" borderId="0" xfId="0" applyFill="1"/>
    <xf numFmtId="0" fontId="0" fillId="0" borderId="28" xfId="0" applyFill="1" applyBorder="1" applyAlignment="1">
      <alignment horizontal="center"/>
    </xf>
    <xf numFmtId="0" fontId="1" fillId="0" borderId="28" xfId="0" applyFont="1" applyFill="1" applyBorder="1" applyAlignment="1">
      <alignment horizontal="center" vertical="center"/>
    </xf>
    <xf numFmtId="0" fontId="0" fillId="0" borderId="33" xfId="0" applyBorder="1" applyAlignment="1">
      <alignment vertical="center"/>
    </xf>
    <xf numFmtId="165" fontId="0" fillId="0" borderId="0" xfId="0" applyNumberFormat="1" applyAlignment="1">
      <alignment horizontal="center"/>
    </xf>
    <xf numFmtId="165" fontId="0" fillId="0" borderId="32" xfId="0" applyNumberFormat="1" applyBorder="1"/>
    <xf numFmtId="0" fontId="3" fillId="0" borderId="0" xfId="0" applyFont="1" applyFill="1" applyBorder="1" applyAlignment="1">
      <alignment horizontal="center"/>
    </xf>
    <xf numFmtId="0" fontId="3" fillId="6" borderId="2" xfId="0" applyFont="1" applyFill="1" applyBorder="1" applyAlignment="1">
      <alignment horizontal="center"/>
    </xf>
    <xf numFmtId="0" fontId="3" fillId="6" borderId="26" xfId="0" applyFont="1" applyFill="1" applyBorder="1" applyAlignment="1">
      <alignment horizontal="center"/>
    </xf>
    <xf numFmtId="0" fontId="3" fillId="6" borderId="27" xfId="0" applyFont="1" applyFill="1" applyBorder="1" applyAlignment="1">
      <alignment horizont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1" xfId="0" applyFont="1" applyBorder="1" applyAlignment="1">
      <alignment horizontal="center" vertical="center"/>
    </xf>
    <xf numFmtId="14" fontId="0" fillId="0" borderId="0" xfId="0" applyNumberFormat="1"/>
  </cellXfs>
  <cellStyles count="2">
    <cellStyle name="Normal" xfId="0" builtinId="0"/>
    <cellStyle name="Pourcentag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74"/>
  <sheetViews>
    <sheetView zoomScale="90" zoomScaleNormal="90" workbookViewId="0">
      <pane ySplit="4940" topLeftCell="A69"/>
      <selection activeCell="A53" sqref="A53"/>
      <selection pane="bottomLeft" activeCell="W59" sqref="W59"/>
    </sheetView>
  </sheetViews>
  <sheetFormatPr baseColWidth="10" defaultRowHeight="12.5" x14ac:dyDescent="0.25"/>
  <cols>
    <col min="1" max="1" width="6.36328125" customWidth="1"/>
    <col min="2" max="2" width="13.6328125" customWidth="1"/>
    <col min="3" max="3" width="7.36328125" style="3" customWidth="1"/>
    <col min="4" max="4" width="9.453125" style="1" customWidth="1"/>
    <col min="5" max="5" width="11.453125" style="5"/>
    <col min="6" max="6" width="7.54296875" style="3" customWidth="1"/>
    <col min="8" max="9" width="11.453125" style="3"/>
    <col min="10" max="10" width="11.453125" style="5"/>
    <col min="11" max="11" width="12.26953125" style="4" customWidth="1"/>
    <col min="12" max="13" width="12.26953125" customWidth="1"/>
    <col min="14" max="14" width="12.6328125" customWidth="1"/>
    <col min="15" max="15" width="10" customWidth="1"/>
    <col min="16" max="16" width="8.26953125" customWidth="1"/>
    <col min="17" max="17" width="8.08984375" customWidth="1"/>
    <col min="18" max="19" width="8.6328125" customWidth="1"/>
    <col min="20" max="20" width="7.6328125" customWidth="1"/>
    <col min="21" max="21" width="10.08984375" customWidth="1"/>
    <col min="22" max="22" width="10.36328125" customWidth="1"/>
    <col min="23" max="24" width="6.1796875" customWidth="1"/>
    <col min="25" max="25" width="15.08984375" customWidth="1"/>
    <col min="26" max="26" width="16.54296875" customWidth="1"/>
  </cols>
  <sheetData>
    <row r="1" spans="1:41" ht="18.5" thickBot="1" x14ac:dyDescent="0.45">
      <c r="B1" s="9" t="s">
        <v>42</v>
      </c>
      <c r="C1" s="7"/>
      <c r="E1" s="1"/>
      <c r="G1" s="3"/>
      <c r="I1" s="8">
        <v>44848</v>
      </c>
      <c r="K1" s="6"/>
      <c r="N1" s="97"/>
      <c r="O1" s="97"/>
      <c r="P1" s="97"/>
      <c r="Q1" s="97"/>
      <c r="R1" s="97"/>
      <c r="S1" s="97"/>
      <c r="T1" s="97"/>
      <c r="U1" s="97"/>
      <c r="V1" s="97"/>
      <c r="W1" s="97"/>
      <c r="X1" s="97"/>
      <c r="Y1" s="97"/>
    </row>
    <row r="2" spans="1:41" ht="13" thickBot="1" x14ac:dyDescent="0.3"/>
    <row r="3" spans="1:41" s="2" customFormat="1" ht="13.5" thickBot="1" x14ac:dyDescent="0.35">
      <c r="A3" s="36" t="s">
        <v>139</v>
      </c>
      <c r="B3" s="31" t="s">
        <v>0</v>
      </c>
      <c r="C3" s="32" t="s">
        <v>1</v>
      </c>
      <c r="D3" s="29" t="s">
        <v>2</v>
      </c>
      <c r="E3" s="30" t="s">
        <v>3</v>
      </c>
      <c r="F3" s="32" t="s">
        <v>4</v>
      </c>
      <c r="G3" s="33" t="s">
        <v>5</v>
      </c>
      <c r="H3" s="32" t="s">
        <v>41</v>
      </c>
      <c r="I3" s="32" t="s">
        <v>40</v>
      </c>
      <c r="J3" s="34" t="s">
        <v>76</v>
      </c>
      <c r="K3" s="34" t="s">
        <v>77</v>
      </c>
      <c r="L3" s="34" t="s">
        <v>78</v>
      </c>
      <c r="M3" s="35" t="s">
        <v>79</v>
      </c>
      <c r="N3" s="35" t="s">
        <v>80</v>
      </c>
      <c r="O3" s="36" t="s">
        <v>81</v>
      </c>
      <c r="P3" s="36" t="s">
        <v>133</v>
      </c>
      <c r="Q3" s="36" t="s">
        <v>134</v>
      </c>
      <c r="R3" s="36" t="s">
        <v>135</v>
      </c>
      <c r="S3" s="36" t="s">
        <v>137</v>
      </c>
      <c r="T3" s="36" t="s">
        <v>136</v>
      </c>
      <c r="U3" s="36" t="s">
        <v>138</v>
      </c>
      <c r="Y3" s="98" t="s">
        <v>116</v>
      </c>
      <c r="Z3" s="99"/>
      <c r="AA3" s="99"/>
      <c r="AB3" s="100"/>
      <c r="AC3"/>
      <c r="AD3"/>
      <c r="AE3"/>
      <c r="AF3"/>
      <c r="AG3"/>
      <c r="AH3"/>
      <c r="AI3"/>
      <c r="AJ3"/>
      <c r="AK3"/>
      <c r="AL3"/>
      <c r="AM3"/>
      <c r="AN3"/>
      <c r="AO3"/>
    </row>
    <row r="4" spans="1:41" x14ac:dyDescent="0.25">
      <c r="A4" s="91">
        <f ca="1">RANK(U4,$U$4:$U$31,1)</f>
        <v>22</v>
      </c>
      <c r="B4" s="37" t="s">
        <v>8</v>
      </c>
      <c r="C4" s="38" t="s">
        <v>6</v>
      </c>
      <c r="D4" s="39">
        <v>29728</v>
      </c>
      <c r="E4" s="40">
        <v>38108</v>
      </c>
      <c r="F4" s="41">
        <v>1</v>
      </c>
      <c r="G4" s="42">
        <v>28175</v>
      </c>
      <c r="H4" s="43">
        <v>0</v>
      </c>
      <c r="I4" s="44">
        <v>1</v>
      </c>
      <c r="J4" s="23">
        <v>1</v>
      </c>
      <c r="K4" s="24"/>
      <c r="L4" s="25"/>
      <c r="M4" s="26">
        <f t="shared" ref="M4:M35" si="0">($I$1-D4)/365.25</f>
        <v>41.396303901437371</v>
      </c>
      <c r="N4" s="27">
        <f t="shared" ref="N4:N35" si="1">($I$1-E4)/365.25</f>
        <v>18.453114305270361</v>
      </c>
      <c r="O4" s="28">
        <f t="shared" ref="O4:O35" si="2">(G4*12/I4)/(IF(YEAR(E4)=$E$1,13-MONTH(E4),12))</f>
        <v>28175</v>
      </c>
      <c r="P4" s="75">
        <f>RANK(M4,$M$4:$M$31,'CHOIX DU N+1'!$C$36)</f>
        <v>16</v>
      </c>
      <c r="Q4" s="75">
        <f>RANK(N4,$N$4:$N$31,'CHOIX DU N+1'!$C$37)</f>
        <v>19</v>
      </c>
      <c r="R4" s="75">
        <f>RANK(H4,$H$4:$H$31,'CHOIX DU N+1'!$C$38)</f>
        <v>17</v>
      </c>
      <c r="S4" s="75">
        <f>RANK(J4,$J$4:$J$31,'CHOIX DU N+1'!$C$39)</f>
        <v>11</v>
      </c>
      <c r="T4" s="75">
        <f>RANK(O4,$O$4:$O$31,'CHOIX DU N+1'!$C$40)</f>
        <v>15</v>
      </c>
      <c r="U4" s="3">
        <f ca="1">P4*'CHOIX DU N+1'!$D$36+Données!Q4*'CHOIX DU N+1'!$D$37+Données!R4*'CHOIX DU N+1'!$D$38+Données!S4*'CHOIX DU N+1'!$D$39+Données!T4*'CHOIX DU N+1'!$D$40+RAND()/100</f>
        <v>29.505264866663321</v>
      </c>
    </row>
    <row r="5" spans="1:41" ht="13" x14ac:dyDescent="0.3">
      <c r="A5" s="91">
        <f t="shared" ref="A5:A31" ca="1" si="3">RANK(U5,$U$4:$U$31,1)</f>
        <v>3</v>
      </c>
      <c r="B5" s="45" t="s">
        <v>15</v>
      </c>
      <c r="C5" s="46" t="s">
        <v>7</v>
      </c>
      <c r="D5" s="47">
        <v>31383</v>
      </c>
      <c r="E5" s="48">
        <v>41579</v>
      </c>
      <c r="F5" s="49">
        <v>1</v>
      </c>
      <c r="G5" s="50">
        <v>26961</v>
      </c>
      <c r="H5" s="51">
        <v>45</v>
      </c>
      <c r="I5" s="52">
        <v>1</v>
      </c>
      <c r="J5" s="10">
        <v>4</v>
      </c>
      <c r="K5" s="11"/>
      <c r="L5" s="12"/>
      <c r="M5" s="13">
        <f t="shared" si="0"/>
        <v>36.865160848733744</v>
      </c>
      <c r="N5" s="14">
        <f t="shared" si="1"/>
        <v>8.9500342231348391</v>
      </c>
      <c r="O5" s="15">
        <f t="shared" si="2"/>
        <v>26961</v>
      </c>
      <c r="P5" s="75">
        <f>RANK(M5,$M$4:$M$31,'CHOIX DU N+1'!$C$36)</f>
        <v>13</v>
      </c>
      <c r="Q5" s="75">
        <f>RANK(N5,$N$4:$N$31,'CHOIX DU N+1'!$C$37)</f>
        <v>12</v>
      </c>
      <c r="R5" s="75">
        <f>RANK(H5,$H$4:$H$31,'CHOIX DU N+1'!$C$38)</f>
        <v>3</v>
      </c>
      <c r="S5" s="75">
        <f>RANK(J5,$J$4:$J$31,'CHOIX DU N+1'!$C$39)</f>
        <v>1</v>
      </c>
      <c r="T5" s="75">
        <f>RANK(O5,$O$4:$O$31,'CHOIX DU N+1'!$C$40)</f>
        <v>5</v>
      </c>
      <c r="U5" s="3">
        <f ca="1">P5*'CHOIX DU N+1'!$D$36+Données!Q5*'CHOIX DU N+1'!$D$37+Données!R5*'CHOIX DU N+1'!$D$38+Données!S5*'CHOIX DU N+1'!$D$39+Données!T5*'CHOIX DU N+1'!$D$40+RAND()/100</f>
        <v>11.806451836458789</v>
      </c>
      <c r="Y5" s="60" t="s">
        <v>96</v>
      </c>
      <c r="Z5" s="2"/>
      <c r="AA5" s="2"/>
      <c r="AB5" s="2"/>
      <c r="AC5" s="2"/>
      <c r="AD5" s="2"/>
      <c r="AH5" s="2"/>
      <c r="AI5" s="2"/>
      <c r="AJ5" s="2"/>
      <c r="AK5" s="2"/>
      <c r="AL5" s="2"/>
      <c r="AM5" s="2"/>
      <c r="AN5" s="2"/>
      <c r="AO5" s="2"/>
    </row>
    <row r="6" spans="1:41" ht="13" x14ac:dyDescent="0.3">
      <c r="A6" s="91">
        <f t="shared" ca="1" si="3"/>
        <v>9</v>
      </c>
      <c r="B6" s="45" t="s">
        <v>16</v>
      </c>
      <c r="C6" s="46" t="s">
        <v>7</v>
      </c>
      <c r="D6" s="47">
        <v>31726</v>
      </c>
      <c r="E6" s="48">
        <v>38657</v>
      </c>
      <c r="F6" s="49">
        <v>1</v>
      </c>
      <c r="G6" s="50">
        <v>26059</v>
      </c>
      <c r="H6" s="51">
        <v>0</v>
      </c>
      <c r="I6" s="52">
        <v>1</v>
      </c>
      <c r="J6" s="10">
        <v>2</v>
      </c>
      <c r="K6" s="11"/>
      <c r="L6" s="12"/>
      <c r="M6" s="13">
        <f t="shared" si="0"/>
        <v>35.926078028747433</v>
      </c>
      <c r="N6" s="14">
        <f t="shared" si="1"/>
        <v>16.950034223134839</v>
      </c>
      <c r="O6" s="15">
        <f t="shared" si="2"/>
        <v>26059</v>
      </c>
      <c r="P6" s="75">
        <f>RANK(M6,$M$4:$M$31,'CHOIX DU N+1'!$C$36)</f>
        <v>12</v>
      </c>
      <c r="Q6" s="75">
        <f>RANK(N6,$N$4:$N$31,'CHOIX DU N+1'!$C$37)</f>
        <v>18</v>
      </c>
      <c r="R6" s="75">
        <f>RANK(H6,$H$4:$H$31,'CHOIX DU N+1'!$C$38)</f>
        <v>17</v>
      </c>
      <c r="S6" s="75">
        <f>RANK(J6,$J$4:$J$31,'CHOIX DU N+1'!$C$39)</f>
        <v>5</v>
      </c>
      <c r="T6" s="75">
        <f>RANK(O6,$O$4:$O$31,'CHOIX DU N+1'!$C$40)</f>
        <v>2</v>
      </c>
      <c r="U6" s="3">
        <f ca="1">P6*'CHOIX DU N+1'!$D$36+Données!Q6*'CHOIX DU N+1'!$D$37+Données!R6*'CHOIX DU N+1'!$D$38+Données!S6*'CHOIX DU N+1'!$D$39+Données!T6*'CHOIX DU N+1'!$D$40+RAND()/100</f>
        <v>21.300622428683287</v>
      </c>
      <c r="Y6" s="60" t="s">
        <v>97</v>
      </c>
      <c r="Z6" s="2"/>
      <c r="AA6" s="2"/>
      <c r="AB6" s="2"/>
      <c r="AC6" s="2"/>
      <c r="AD6" s="2"/>
    </row>
    <row r="7" spans="1:41" ht="13" x14ac:dyDescent="0.3">
      <c r="A7" s="91">
        <f t="shared" ca="1" si="3"/>
        <v>24</v>
      </c>
      <c r="B7" s="45" t="s">
        <v>21</v>
      </c>
      <c r="C7" s="46" t="s">
        <v>7</v>
      </c>
      <c r="D7" s="47">
        <v>24612</v>
      </c>
      <c r="E7" s="48">
        <v>34669</v>
      </c>
      <c r="F7" s="49">
        <v>1</v>
      </c>
      <c r="G7" s="50">
        <v>27374</v>
      </c>
      <c r="H7" s="51">
        <v>10</v>
      </c>
      <c r="I7" s="52">
        <v>1</v>
      </c>
      <c r="J7" s="10">
        <v>0</v>
      </c>
      <c r="K7" s="11"/>
      <c r="L7" s="12"/>
      <c r="M7" s="13">
        <f t="shared" si="0"/>
        <v>55.403148528405204</v>
      </c>
      <c r="N7" s="14">
        <f t="shared" si="1"/>
        <v>27.868583162217661</v>
      </c>
      <c r="O7" s="15">
        <f t="shared" si="2"/>
        <v>27374</v>
      </c>
      <c r="P7" s="75">
        <f>RANK(M7,$M$4:$M$31,'CHOIX DU N+1'!$C$36)</f>
        <v>25</v>
      </c>
      <c r="Q7" s="75">
        <f>RANK(N7,$N$4:$N$31,'CHOIX DU N+1'!$C$37)</f>
        <v>24</v>
      </c>
      <c r="R7" s="75">
        <f>RANK(H7,$H$4:$H$31,'CHOIX DU N+1'!$C$38)</f>
        <v>7</v>
      </c>
      <c r="S7" s="75">
        <f>RANK(J7,$J$4:$J$31,'CHOIX DU N+1'!$C$39)</f>
        <v>21</v>
      </c>
      <c r="T7" s="75">
        <f>RANK(O7,$O$4:$O$31,'CHOIX DU N+1'!$C$40)</f>
        <v>8</v>
      </c>
      <c r="U7" s="3">
        <f ca="1">P7*'CHOIX DU N+1'!$D$36+Données!Q7*'CHOIX DU N+1'!$D$37+Données!R7*'CHOIX DU N+1'!$D$38+Données!S7*'CHOIX DU N+1'!$D$39+Données!T7*'CHOIX DU N+1'!$D$40+RAND()/100</f>
        <v>32.70030094732369</v>
      </c>
      <c r="Y7" s="61" t="s">
        <v>98</v>
      </c>
      <c r="Z7" s="2"/>
      <c r="AA7" s="2"/>
      <c r="AB7" s="2"/>
      <c r="AC7" s="2"/>
      <c r="AD7" s="2"/>
    </row>
    <row r="8" spans="1:41" ht="13" x14ac:dyDescent="0.3">
      <c r="A8" s="91">
        <f t="shared" ca="1" si="3"/>
        <v>25</v>
      </c>
      <c r="B8" s="45" t="s">
        <v>22</v>
      </c>
      <c r="C8" s="46" t="s">
        <v>7</v>
      </c>
      <c r="D8" s="47">
        <v>25536</v>
      </c>
      <c r="E8" s="48">
        <v>36039</v>
      </c>
      <c r="F8" s="49">
        <v>1</v>
      </c>
      <c r="G8" s="50">
        <v>27482</v>
      </c>
      <c r="H8" s="51">
        <v>0</v>
      </c>
      <c r="I8" s="52">
        <v>1</v>
      </c>
      <c r="J8" s="10">
        <v>0</v>
      </c>
      <c r="K8" s="11"/>
      <c r="L8" s="12"/>
      <c r="M8" s="13">
        <f t="shared" si="0"/>
        <v>52.873374401095141</v>
      </c>
      <c r="N8" s="14">
        <f t="shared" si="1"/>
        <v>24.11772758384668</v>
      </c>
      <c r="O8" s="15">
        <f t="shared" si="2"/>
        <v>27482</v>
      </c>
      <c r="P8" s="75">
        <f>RANK(M8,$M$4:$M$31,'CHOIX DU N+1'!$C$36)</f>
        <v>23</v>
      </c>
      <c r="Q8" s="75">
        <f>RANK(N8,$N$4:$N$31,'CHOIX DU N+1'!$C$37)</f>
        <v>22</v>
      </c>
      <c r="R8" s="75">
        <f>RANK(H8,$H$4:$H$31,'CHOIX DU N+1'!$C$38)</f>
        <v>17</v>
      </c>
      <c r="S8" s="75">
        <f>RANK(J8,$J$4:$J$31,'CHOIX DU N+1'!$C$39)</f>
        <v>21</v>
      </c>
      <c r="T8" s="75">
        <f>RANK(O8,$O$4:$O$31,'CHOIX DU N+1'!$C$40)</f>
        <v>9</v>
      </c>
      <c r="U8" s="3">
        <f ca="1">P8*'CHOIX DU N+1'!$D$36+Données!Q8*'CHOIX DU N+1'!$D$37+Données!R8*'CHOIX DU N+1'!$D$38+Données!S8*'CHOIX DU N+1'!$D$39+Données!T8*'CHOIX DU N+1'!$D$40+RAND()/100</f>
        <v>35.608106819770072</v>
      </c>
      <c r="Y8" s="61" t="s">
        <v>99</v>
      </c>
      <c r="Z8" s="2"/>
      <c r="AA8" s="2"/>
      <c r="AB8" s="2"/>
      <c r="AC8" s="2"/>
      <c r="AD8" s="2"/>
    </row>
    <row r="9" spans="1:41" ht="13" x14ac:dyDescent="0.3">
      <c r="A9" s="91">
        <f t="shared" ca="1" si="3"/>
        <v>18</v>
      </c>
      <c r="B9" s="45" t="s">
        <v>23</v>
      </c>
      <c r="C9" s="46" t="s">
        <v>6</v>
      </c>
      <c r="D9" s="47">
        <v>26287</v>
      </c>
      <c r="E9" s="48">
        <v>35186</v>
      </c>
      <c r="F9" s="49">
        <v>1</v>
      </c>
      <c r="G9" s="50">
        <v>27579</v>
      </c>
      <c r="H9" s="51">
        <v>20</v>
      </c>
      <c r="I9" s="52">
        <v>1</v>
      </c>
      <c r="J9" s="10">
        <v>1</v>
      </c>
      <c r="K9" s="11"/>
      <c r="L9" s="12"/>
      <c r="M9" s="13">
        <f t="shared" si="0"/>
        <v>50.817248459958932</v>
      </c>
      <c r="N9" s="14">
        <f t="shared" si="1"/>
        <v>26.453114305270361</v>
      </c>
      <c r="O9" s="15">
        <f t="shared" si="2"/>
        <v>27579</v>
      </c>
      <c r="P9" s="75">
        <f>RANK(M9,$M$4:$M$31,'CHOIX DU N+1'!$C$36)</f>
        <v>22</v>
      </c>
      <c r="Q9" s="75">
        <f>RANK(N9,$N$4:$N$31,'CHOIX DU N+1'!$C$37)</f>
        <v>23</v>
      </c>
      <c r="R9" s="75">
        <f>RANK(H9,$H$4:$H$31,'CHOIX DU N+1'!$C$38)</f>
        <v>5</v>
      </c>
      <c r="S9" s="75">
        <f>RANK(J9,$J$4:$J$31,'CHOIX DU N+1'!$C$39)</f>
        <v>11</v>
      </c>
      <c r="T9" s="75">
        <f>RANK(O9,$O$4:$O$31,'CHOIX DU N+1'!$C$40)</f>
        <v>10</v>
      </c>
      <c r="U9" s="3">
        <f ca="1">P9*'CHOIX DU N+1'!$D$36+Données!Q9*'CHOIX DU N+1'!$D$37+Données!R9*'CHOIX DU N+1'!$D$38+Données!S9*'CHOIX DU N+1'!$D$39+Données!T9*'CHOIX DU N+1'!$D$40+RAND()/100</f>
        <v>26.406470336280961</v>
      </c>
      <c r="Y9" s="61" t="s">
        <v>100</v>
      </c>
      <c r="Z9" s="2"/>
      <c r="AA9" s="2"/>
      <c r="AB9" s="2"/>
      <c r="AC9" s="2"/>
      <c r="AD9" s="2"/>
    </row>
    <row r="10" spans="1:41" ht="13" x14ac:dyDescent="0.3">
      <c r="A10" s="91">
        <f t="shared" ca="1" si="3"/>
        <v>21</v>
      </c>
      <c r="B10" s="45" t="s">
        <v>24</v>
      </c>
      <c r="C10" s="46" t="s">
        <v>6</v>
      </c>
      <c r="D10" s="47">
        <v>28459</v>
      </c>
      <c r="E10" s="48">
        <v>36892</v>
      </c>
      <c r="F10" s="49">
        <v>1</v>
      </c>
      <c r="G10" s="50">
        <v>24385</v>
      </c>
      <c r="H10" s="51">
        <v>90</v>
      </c>
      <c r="I10" s="52">
        <v>0.8</v>
      </c>
      <c r="J10" s="10">
        <v>1</v>
      </c>
      <c r="K10" s="11"/>
      <c r="L10" s="12"/>
      <c r="M10" s="13">
        <f t="shared" si="0"/>
        <v>44.870636550308006</v>
      </c>
      <c r="N10" s="14">
        <f t="shared" si="1"/>
        <v>21.782340862422998</v>
      </c>
      <c r="O10" s="15">
        <f t="shared" si="2"/>
        <v>30481.25</v>
      </c>
      <c r="P10" s="75">
        <f>RANK(M10,$M$4:$M$31,'CHOIX DU N+1'!$C$36)</f>
        <v>21</v>
      </c>
      <c r="Q10" s="75">
        <f>RANK(N10,$N$4:$N$31,'CHOIX DU N+1'!$C$37)</f>
        <v>21</v>
      </c>
      <c r="R10" s="75">
        <f>RANK(H10,$H$4:$H$31,'CHOIX DU N+1'!$C$38)</f>
        <v>2</v>
      </c>
      <c r="S10" s="75">
        <f>RANK(J10,$J$4:$J$31,'CHOIX DU N+1'!$C$39)</f>
        <v>11</v>
      </c>
      <c r="T10" s="75">
        <f>RANK(O10,$O$4:$O$31,'CHOIX DU N+1'!$C$40)</f>
        <v>25</v>
      </c>
      <c r="U10" s="3">
        <f ca="1">P10*'CHOIX DU N+1'!$D$36+Données!Q10*'CHOIX DU N+1'!$D$37+Données!R10*'CHOIX DU N+1'!$D$38+Données!S10*'CHOIX DU N+1'!$D$39+Données!T10*'CHOIX DU N+1'!$D$40+RAND()/100</f>
        <v>28.501647286819747</v>
      </c>
      <c r="Y10" s="61" t="s">
        <v>101</v>
      </c>
      <c r="Z10" s="2"/>
      <c r="AA10" s="2"/>
      <c r="AB10" s="2"/>
      <c r="AC10" s="2"/>
      <c r="AD10" s="2"/>
    </row>
    <row r="11" spans="1:41" ht="13" x14ac:dyDescent="0.3">
      <c r="A11" s="91">
        <f t="shared" ca="1" si="3"/>
        <v>13</v>
      </c>
      <c r="B11" s="45" t="s">
        <v>25</v>
      </c>
      <c r="C11" s="46" t="s">
        <v>7</v>
      </c>
      <c r="D11" s="47">
        <v>28567</v>
      </c>
      <c r="E11" s="48">
        <v>41061</v>
      </c>
      <c r="F11" s="49">
        <v>1</v>
      </c>
      <c r="G11" s="50">
        <v>28418</v>
      </c>
      <c r="H11" s="51">
        <v>2</v>
      </c>
      <c r="I11" s="52">
        <v>1</v>
      </c>
      <c r="J11" s="10">
        <v>2</v>
      </c>
      <c r="K11" s="11"/>
      <c r="L11" s="16" t="s">
        <v>86</v>
      </c>
      <c r="M11" s="13">
        <f t="shared" si="0"/>
        <v>44.57494866529774</v>
      </c>
      <c r="N11" s="14">
        <f t="shared" si="1"/>
        <v>10.368240930869268</v>
      </c>
      <c r="O11" s="15">
        <f t="shared" si="2"/>
        <v>28418</v>
      </c>
      <c r="P11" s="75">
        <f>RANK(M11,$M$4:$M$31,'CHOIX DU N+1'!$C$36)</f>
        <v>20</v>
      </c>
      <c r="Q11" s="75">
        <f>RANK(N11,$N$4:$N$31,'CHOIX DU N+1'!$C$37)</f>
        <v>13</v>
      </c>
      <c r="R11" s="75">
        <f>RANK(H11,$H$4:$H$31,'CHOIX DU N+1'!$C$38)</f>
        <v>12</v>
      </c>
      <c r="S11" s="75">
        <f>RANK(J11,$J$4:$J$31,'CHOIX DU N+1'!$C$39)</f>
        <v>5</v>
      </c>
      <c r="T11" s="75">
        <f>RANK(O11,$O$4:$O$31,'CHOIX DU N+1'!$C$40)</f>
        <v>18</v>
      </c>
      <c r="U11" s="3">
        <f ca="1">P11*'CHOIX DU N+1'!$D$36+Données!Q11*'CHOIX DU N+1'!$D$37+Données!R11*'CHOIX DU N+1'!$D$38+Données!S11*'CHOIX DU N+1'!$D$39+Données!T11*'CHOIX DU N+1'!$D$40+RAND()/100</f>
        <v>23.204007964168536</v>
      </c>
      <c r="Y11" s="61" t="s">
        <v>102</v>
      </c>
      <c r="Z11" s="2"/>
      <c r="AA11" s="2"/>
      <c r="AB11" s="2"/>
      <c r="AC11" s="2"/>
      <c r="AD11" s="2"/>
    </row>
    <row r="12" spans="1:41" ht="13" x14ac:dyDescent="0.3">
      <c r="A12" s="91">
        <f t="shared" ca="1" si="3"/>
        <v>10</v>
      </c>
      <c r="B12" s="45" t="s">
        <v>26</v>
      </c>
      <c r="C12" s="46" t="s">
        <v>7</v>
      </c>
      <c r="D12" s="47">
        <v>28687</v>
      </c>
      <c r="E12" s="48">
        <v>37561</v>
      </c>
      <c r="F12" s="49">
        <v>1</v>
      </c>
      <c r="G12" s="50">
        <v>28264</v>
      </c>
      <c r="H12" s="51">
        <v>16</v>
      </c>
      <c r="I12" s="52">
        <v>1</v>
      </c>
      <c r="J12" s="10">
        <v>3</v>
      </c>
      <c r="K12" s="11"/>
      <c r="L12" s="12"/>
      <c r="M12" s="13">
        <f t="shared" si="0"/>
        <v>44.246406570841891</v>
      </c>
      <c r="N12" s="14">
        <f t="shared" si="1"/>
        <v>19.950718685831621</v>
      </c>
      <c r="O12" s="15">
        <f t="shared" si="2"/>
        <v>28264</v>
      </c>
      <c r="P12" s="75">
        <f>RANK(M12,$M$4:$M$31,'CHOIX DU N+1'!$C$36)</f>
        <v>19</v>
      </c>
      <c r="Q12" s="75">
        <f>RANK(N12,$N$4:$N$31,'CHOIX DU N+1'!$C$37)</f>
        <v>20</v>
      </c>
      <c r="R12" s="75">
        <f>RANK(H12,$H$4:$H$31,'CHOIX DU N+1'!$C$38)</f>
        <v>6</v>
      </c>
      <c r="S12" s="75">
        <f>RANK(J12,$J$4:$J$31,'CHOIX DU N+1'!$C$39)</f>
        <v>2</v>
      </c>
      <c r="T12" s="75">
        <f>RANK(O12,$O$4:$O$31,'CHOIX DU N+1'!$C$40)</f>
        <v>16</v>
      </c>
      <c r="U12" s="3">
        <f ca="1">P12*'CHOIX DU N+1'!$D$36+Données!Q12*'CHOIX DU N+1'!$D$37+Données!R12*'CHOIX DU N+1'!$D$38+Données!S12*'CHOIX DU N+1'!$D$39+Données!T12*'CHOIX DU N+1'!$D$40+RAND()/100</f>
        <v>22.004584109784989</v>
      </c>
      <c r="Y12" s="61" t="s">
        <v>103</v>
      </c>
      <c r="Z12" s="2"/>
      <c r="AA12" s="2"/>
      <c r="AB12" s="2"/>
      <c r="AC12" s="2"/>
      <c r="AD12" s="2"/>
    </row>
    <row r="13" spans="1:41" ht="13" x14ac:dyDescent="0.3">
      <c r="A13" s="91">
        <f t="shared" ca="1" si="3"/>
        <v>7</v>
      </c>
      <c r="B13" s="45" t="s">
        <v>34</v>
      </c>
      <c r="C13" s="46" t="s">
        <v>6</v>
      </c>
      <c r="D13" s="47">
        <v>33158</v>
      </c>
      <c r="E13" s="48">
        <v>41000</v>
      </c>
      <c r="F13" s="49">
        <v>1</v>
      </c>
      <c r="G13" s="50">
        <v>27082</v>
      </c>
      <c r="H13" s="51">
        <v>5</v>
      </c>
      <c r="I13" s="52">
        <v>1</v>
      </c>
      <c r="J13" s="10">
        <v>1</v>
      </c>
      <c r="K13" s="11"/>
      <c r="L13" s="16" t="s">
        <v>88</v>
      </c>
      <c r="M13" s="13">
        <f t="shared" si="0"/>
        <v>32.005475701574262</v>
      </c>
      <c r="N13" s="14">
        <f t="shared" si="1"/>
        <v>10.535249828884325</v>
      </c>
      <c r="O13" s="15">
        <f t="shared" si="2"/>
        <v>27082</v>
      </c>
      <c r="P13" s="75">
        <f>RANK(M13,$M$4:$M$31,'CHOIX DU N+1'!$C$36)</f>
        <v>11</v>
      </c>
      <c r="Q13" s="75">
        <f>RANK(N13,$N$4:$N$31,'CHOIX DU N+1'!$C$37)</f>
        <v>14</v>
      </c>
      <c r="R13" s="75">
        <f>RANK(H13,$H$4:$H$31,'CHOIX DU N+1'!$C$38)</f>
        <v>9</v>
      </c>
      <c r="S13" s="75">
        <f>RANK(J13,$J$4:$J$31,'CHOIX DU N+1'!$C$39)</f>
        <v>11</v>
      </c>
      <c r="T13" s="75">
        <f>RANK(O13,$O$4:$O$31,'CHOIX DU N+1'!$C$40)</f>
        <v>6</v>
      </c>
      <c r="U13" s="3">
        <f ca="1">P13*'CHOIX DU N+1'!$D$36+Données!Q13*'CHOIX DU N+1'!$D$37+Données!R13*'CHOIX DU N+1'!$D$38+Données!S13*'CHOIX DU N+1'!$D$39+Données!T13*'CHOIX DU N+1'!$D$40+RAND()/100</f>
        <v>20.109710590877246</v>
      </c>
      <c r="Y13" s="61" t="s">
        <v>104</v>
      </c>
      <c r="Z13" s="2"/>
      <c r="AA13" s="2"/>
      <c r="AB13" s="2"/>
      <c r="AC13" s="2"/>
      <c r="AD13" s="2"/>
    </row>
    <row r="14" spans="1:41" ht="13" x14ac:dyDescent="0.3">
      <c r="A14" s="91">
        <f t="shared" ca="1" si="3"/>
        <v>1</v>
      </c>
      <c r="B14" s="45" t="s">
        <v>35</v>
      </c>
      <c r="C14" s="46" t="s">
        <v>6</v>
      </c>
      <c r="D14" s="47">
        <v>33454</v>
      </c>
      <c r="E14" s="48">
        <v>43101</v>
      </c>
      <c r="F14" s="49">
        <v>1</v>
      </c>
      <c r="G14" s="50">
        <v>25951</v>
      </c>
      <c r="H14" s="51">
        <v>10</v>
      </c>
      <c r="I14" s="52">
        <v>1</v>
      </c>
      <c r="J14" s="10">
        <v>3</v>
      </c>
      <c r="K14" s="11" t="s">
        <v>89</v>
      </c>
      <c r="L14" s="12"/>
      <c r="M14" s="13">
        <f t="shared" si="0"/>
        <v>31.195071868583163</v>
      </c>
      <c r="N14" s="14">
        <f t="shared" si="1"/>
        <v>4.7830253251197812</v>
      </c>
      <c r="O14" s="15">
        <f t="shared" si="2"/>
        <v>25951</v>
      </c>
      <c r="P14" s="75">
        <f>RANK(M14,$M$4:$M$31,'CHOIX DU N+1'!$C$36)</f>
        <v>9</v>
      </c>
      <c r="Q14" s="75">
        <f>RANK(N14,$N$4:$N$31,'CHOIX DU N+1'!$C$37)</f>
        <v>5</v>
      </c>
      <c r="R14" s="75">
        <f>RANK(H14,$H$4:$H$31,'CHOIX DU N+1'!$C$38)</f>
        <v>7</v>
      </c>
      <c r="S14" s="75">
        <f>RANK(J14,$J$4:$J$31,'CHOIX DU N+1'!$C$39)</f>
        <v>2</v>
      </c>
      <c r="T14" s="75">
        <f>RANK(O14,$O$4:$O$31,'CHOIX DU N+1'!$C$40)</f>
        <v>1</v>
      </c>
      <c r="U14" s="3">
        <f ca="1">P14*'CHOIX DU N+1'!$D$36+Données!Q14*'CHOIX DU N+1'!$D$37+Données!R14*'CHOIX DU N+1'!$D$38+Données!S14*'CHOIX DU N+1'!$D$39+Données!T14*'CHOIX DU N+1'!$D$40+RAND()/100</f>
        <v>8.4003327848815736</v>
      </c>
      <c r="Y14" s="61" t="s">
        <v>105</v>
      </c>
      <c r="Z14" s="2"/>
      <c r="AA14" s="2"/>
      <c r="AB14" s="2"/>
      <c r="AC14" s="2"/>
      <c r="AD14" s="2"/>
      <c r="AE14" s="1"/>
      <c r="AF14" s="1"/>
    </row>
    <row r="15" spans="1:41" ht="13" x14ac:dyDescent="0.3">
      <c r="A15" s="91">
        <f t="shared" ca="1" si="3"/>
        <v>12</v>
      </c>
      <c r="B15" s="45" t="s">
        <v>36</v>
      </c>
      <c r="C15" s="46" t="s">
        <v>6</v>
      </c>
      <c r="D15" s="47">
        <v>33855</v>
      </c>
      <c r="E15" s="48">
        <v>42583</v>
      </c>
      <c r="F15" s="49">
        <v>1</v>
      </c>
      <c r="G15" s="50">
        <v>28732</v>
      </c>
      <c r="H15" s="51">
        <v>0</v>
      </c>
      <c r="I15" s="52">
        <v>1</v>
      </c>
      <c r="J15" s="10">
        <v>1</v>
      </c>
      <c r="K15" s="11"/>
      <c r="L15" s="12"/>
      <c r="M15" s="13">
        <f t="shared" si="0"/>
        <v>30.097193702943191</v>
      </c>
      <c r="N15" s="14">
        <f t="shared" si="1"/>
        <v>6.2012320328542092</v>
      </c>
      <c r="O15" s="15">
        <f t="shared" si="2"/>
        <v>28732</v>
      </c>
      <c r="P15" s="75">
        <f>RANK(M15,$M$4:$M$31,'CHOIX DU N+1'!$C$36)</f>
        <v>6</v>
      </c>
      <c r="Q15" s="75">
        <f>RANK(N15,$N$4:$N$31,'CHOIX DU N+1'!$C$37)</f>
        <v>7</v>
      </c>
      <c r="R15" s="75">
        <f>RANK(H15,$H$4:$H$31,'CHOIX DU N+1'!$C$38)</f>
        <v>17</v>
      </c>
      <c r="S15" s="75">
        <f>RANK(J15,$J$4:$J$31,'CHOIX DU N+1'!$C$39)</f>
        <v>11</v>
      </c>
      <c r="T15" s="75">
        <f>RANK(O15,$O$4:$O$31,'CHOIX DU N+1'!$C$40)</f>
        <v>20</v>
      </c>
      <c r="U15" s="3">
        <f ca="1">P15*'CHOIX DU N+1'!$D$36+Données!Q15*'CHOIX DU N+1'!$D$37+Données!R15*'CHOIX DU N+1'!$D$38+Données!S15*'CHOIX DU N+1'!$D$39+Données!T15*'CHOIX DU N+1'!$D$40+RAND()/100</f>
        <v>23.004427090984283</v>
      </c>
      <c r="Y15" s="60"/>
      <c r="Z15" s="2"/>
      <c r="AA15" s="2"/>
      <c r="AB15" s="2"/>
      <c r="AC15" s="2"/>
      <c r="AD15" s="2"/>
      <c r="AE15" s="1"/>
      <c r="AF15" s="1"/>
    </row>
    <row r="16" spans="1:41" ht="13" x14ac:dyDescent="0.3">
      <c r="A16" s="91">
        <f t="shared" ca="1" si="3"/>
        <v>6</v>
      </c>
      <c r="B16" s="45" t="s">
        <v>37</v>
      </c>
      <c r="C16" s="46" t="s">
        <v>7</v>
      </c>
      <c r="D16" s="47">
        <v>34502</v>
      </c>
      <c r="E16" s="48">
        <v>42156</v>
      </c>
      <c r="F16" s="49">
        <v>1</v>
      </c>
      <c r="G16" s="50">
        <v>27082</v>
      </c>
      <c r="H16" s="51">
        <v>0</v>
      </c>
      <c r="I16" s="52">
        <v>1</v>
      </c>
      <c r="J16" s="10">
        <v>1</v>
      </c>
      <c r="K16" s="11"/>
      <c r="L16" s="12"/>
      <c r="M16" s="13">
        <f t="shared" si="0"/>
        <v>28.325804243668721</v>
      </c>
      <c r="N16" s="14">
        <f t="shared" si="1"/>
        <v>7.3702943189596164</v>
      </c>
      <c r="O16" s="15">
        <f t="shared" si="2"/>
        <v>27082</v>
      </c>
      <c r="P16" s="75">
        <f>RANK(M16,$M$4:$M$31,'CHOIX DU N+1'!$C$36)</f>
        <v>4</v>
      </c>
      <c r="Q16" s="75">
        <f>RANK(N16,$N$4:$N$31,'CHOIX DU N+1'!$C$37)</f>
        <v>10</v>
      </c>
      <c r="R16" s="75">
        <f>RANK(H16,$H$4:$H$31,'CHOIX DU N+1'!$C$38)</f>
        <v>17</v>
      </c>
      <c r="S16" s="75">
        <f>RANK(J16,$J$4:$J$31,'CHOIX DU N+1'!$C$39)</f>
        <v>11</v>
      </c>
      <c r="T16" s="75">
        <f>RANK(O16,$O$4:$O$31,'CHOIX DU N+1'!$C$40)</f>
        <v>6</v>
      </c>
      <c r="U16" s="3">
        <f ca="1">P16*'CHOIX DU N+1'!$D$36+Données!Q16*'CHOIX DU N+1'!$D$37+Données!R16*'CHOIX DU N+1'!$D$38+Données!S16*'CHOIX DU N+1'!$D$39+Données!T16*'CHOIX DU N+1'!$D$40+RAND()/100</f>
        <v>19.904470472820364</v>
      </c>
      <c r="Y16" s="60"/>
      <c r="Z16" s="2"/>
      <c r="AA16" s="2"/>
      <c r="AB16" s="2"/>
      <c r="AC16" s="2"/>
      <c r="AD16" s="2"/>
      <c r="AE16" s="1"/>
      <c r="AF16" s="1"/>
    </row>
    <row r="17" spans="1:32" ht="13" x14ac:dyDescent="0.3">
      <c r="A17" s="91">
        <f t="shared" ca="1" si="3"/>
        <v>11</v>
      </c>
      <c r="B17" s="45" t="s">
        <v>38</v>
      </c>
      <c r="C17" s="46" t="s">
        <v>6</v>
      </c>
      <c r="D17" s="47">
        <v>34698</v>
      </c>
      <c r="E17" s="48">
        <v>42156</v>
      </c>
      <c r="F17" s="49">
        <v>1</v>
      </c>
      <c r="G17" s="50">
        <v>26252</v>
      </c>
      <c r="H17" s="51">
        <v>2</v>
      </c>
      <c r="I17" s="52">
        <v>1</v>
      </c>
      <c r="J17" s="10">
        <v>0</v>
      </c>
      <c r="K17" s="11"/>
      <c r="L17" s="12"/>
      <c r="M17" s="13">
        <f t="shared" si="0"/>
        <v>27.789185489390828</v>
      </c>
      <c r="N17" s="14">
        <f t="shared" si="1"/>
        <v>7.3702943189596164</v>
      </c>
      <c r="O17" s="15">
        <f t="shared" si="2"/>
        <v>26252</v>
      </c>
      <c r="P17" s="75">
        <f>RANK(M17,$M$4:$M$31,'CHOIX DU N+1'!$C$36)</f>
        <v>3</v>
      </c>
      <c r="Q17" s="75">
        <f>RANK(N17,$N$4:$N$31,'CHOIX DU N+1'!$C$37)</f>
        <v>10</v>
      </c>
      <c r="R17" s="75">
        <f>RANK(H17,$H$4:$H$31,'CHOIX DU N+1'!$C$38)</f>
        <v>12</v>
      </c>
      <c r="S17" s="75">
        <f>RANK(J17,$J$4:$J$31,'CHOIX DU N+1'!$C$39)</f>
        <v>21</v>
      </c>
      <c r="T17" s="75">
        <f>RANK(O17,$O$4:$O$31,'CHOIX DU N+1'!$C$40)</f>
        <v>4</v>
      </c>
      <c r="U17" s="3">
        <f ca="1">P17*'CHOIX DU N+1'!$D$36+Données!Q17*'CHOIX DU N+1'!$D$37+Données!R17*'CHOIX DU N+1'!$D$38+Données!S17*'CHOIX DU N+1'!$D$39+Données!T17*'CHOIX DU N+1'!$D$40+RAND()/100</f>
        <v>22.104154086675535</v>
      </c>
      <c r="Y17" s="62" t="s">
        <v>106</v>
      </c>
      <c r="Z17" s="2"/>
      <c r="AA17" s="2"/>
      <c r="AB17" s="2"/>
      <c r="AC17" s="2"/>
      <c r="AD17" s="2"/>
      <c r="AE17" s="1"/>
      <c r="AF17" s="1"/>
    </row>
    <row r="18" spans="1:32" ht="13" x14ac:dyDescent="0.3">
      <c r="A18" s="91">
        <f t="shared" ca="1" si="3"/>
        <v>8</v>
      </c>
      <c r="B18" s="45" t="s">
        <v>39</v>
      </c>
      <c r="C18" s="46" t="s">
        <v>7</v>
      </c>
      <c r="D18" s="47">
        <v>36065</v>
      </c>
      <c r="E18" s="48">
        <v>43282</v>
      </c>
      <c r="F18" s="49">
        <v>1</v>
      </c>
      <c r="G18" s="50">
        <v>26059</v>
      </c>
      <c r="H18" s="51">
        <v>0</v>
      </c>
      <c r="I18" s="52">
        <v>1</v>
      </c>
      <c r="J18" s="10">
        <v>0</v>
      </c>
      <c r="K18" s="11"/>
      <c r="L18" s="16" t="s">
        <v>90</v>
      </c>
      <c r="M18" s="13">
        <f t="shared" si="0"/>
        <v>24.046543463381244</v>
      </c>
      <c r="N18" s="14">
        <f t="shared" si="1"/>
        <v>4.2874743326488707</v>
      </c>
      <c r="O18" s="15">
        <f t="shared" si="2"/>
        <v>26059</v>
      </c>
      <c r="P18" s="75">
        <f>RANK(M18,$M$4:$M$31,'CHOIX DU N+1'!$C$36)</f>
        <v>2</v>
      </c>
      <c r="Q18" s="75">
        <f>RANK(N18,$N$4:$N$31,'CHOIX DU N+1'!$C$37)</f>
        <v>4</v>
      </c>
      <c r="R18" s="75">
        <f>RANK(H18,$H$4:$H$31,'CHOIX DU N+1'!$C$38)</f>
        <v>17</v>
      </c>
      <c r="S18" s="75">
        <f>RANK(J18,$J$4:$J$31,'CHOIX DU N+1'!$C$39)</f>
        <v>21</v>
      </c>
      <c r="T18" s="75">
        <f>RANK(O18,$O$4:$O$31,'CHOIX DU N+1'!$C$40)</f>
        <v>2</v>
      </c>
      <c r="U18" s="3">
        <f ca="1">P18*'CHOIX DU N+1'!$D$36+Données!Q18*'CHOIX DU N+1'!$D$37+Données!R18*'CHOIX DU N+1'!$D$38+Données!S18*'CHOIX DU N+1'!$D$39+Données!T18*'CHOIX DU N+1'!$D$40+RAND()/100</f>
        <v>20.306001711327536</v>
      </c>
      <c r="Y18" s="60"/>
      <c r="Z18" s="2"/>
      <c r="AA18" s="2"/>
      <c r="AB18" s="2"/>
      <c r="AC18" s="2"/>
      <c r="AD18" s="2"/>
      <c r="AE18" s="1"/>
      <c r="AF18" s="1"/>
    </row>
    <row r="19" spans="1:32" ht="13" x14ac:dyDescent="0.3">
      <c r="A19" s="91">
        <f t="shared" ca="1" si="3"/>
        <v>14</v>
      </c>
      <c r="B19" s="45" t="s">
        <v>45</v>
      </c>
      <c r="C19" s="46" t="s">
        <v>6</v>
      </c>
      <c r="D19" s="47">
        <v>29704</v>
      </c>
      <c r="E19" s="48">
        <v>42491</v>
      </c>
      <c r="F19" s="49">
        <v>1</v>
      </c>
      <c r="G19" s="50">
        <v>23826</v>
      </c>
      <c r="H19" s="46">
        <v>0</v>
      </c>
      <c r="I19" s="52">
        <v>0.8</v>
      </c>
      <c r="J19" s="10">
        <v>2</v>
      </c>
      <c r="K19" s="11"/>
      <c r="L19" s="12"/>
      <c r="M19" s="13">
        <f t="shared" si="0"/>
        <v>41.46201232032854</v>
      </c>
      <c r="N19" s="14">
        <f t="shared" si="1"/>
        <v>6.453114305270363</v>
      </c>
      <c r="O19" s="15">
        <f t="shared" si="2"/>
        <v>29782.5</v>
      </c>
      <c r="P19" s="75">
        <f>RANK(M19,$M$4:$M$31,'CHOIX DU N+1'!$C$36)</f>
        <v>17</v>
      </c>
      <c r="Q19" s="75">
        <f>RANK(N19,$N$4:$N$31,'CHOIX DU N+1'!$C$37)</f>
        <v>9</v>
      </c>
      <c r="R19" s="75">
        <f>RANK(H19,$H$4:$H$31,'CHOIX DU N+1'!$C$38)</f>
        <v>17</v>
      </c>
      <c r="S19" s="75">
        <f>RANK(J19,$J$4:$J$31,'CHOIX DU N+1'!$C$39)</f>
        <v>5</v>
      </c>
      <c r="T19" s="75">
        <f>RANK(O19,$O$4:$O$31,'CHOIX DU N+1'!$C$40)</f>
        <v>24</v>
      </c>
      <c r="U19" s="3">
        <f ca="1">P19*'CHOIX DU N+1'!$D$36+Données!Q19*'CHOIX DU N+1'!$D$37+Données!R19*'CHOIX DU N+1'!$D$38+Données!S19*'CHOIX DU N+1'!$D$39+Données!T19*'CHOIX DU N+1'!$D$40+RAND()/100</f>
        <v>24.408719483363363</v>
      </c>
      <c r="Y19" s="61" t="s">
        <v>107</v>
      </c>
      <c r="Z19" s="2"/>
      <c r="AA19" s="2"/>
      <c r="AB19" s="2"/>
      <c r="AC19" s="2"/>
      <c r="AD19" s="2"/>
      <c r="AE19" s="1"/>
      <c r="AF19" s="1"/>
    </row>
    <row r="20" spans="1:32" ht="13" x14ac:dyDescent="0.3">
      <c r="A20" s="91">
        <f t="shared" ca="1" si="3"/>
        <v>16</v>
      </c>
      <c r="B20" s="45" t="s">
        <v>46</v>
      </c>
      <c r="C20" s="46" t="s">
        <v>6</v>
      </c>
      <c r="D20" s="47">
        <v>30563</v>
      </c>
      <c r="E20" s="48">
        <v>43435</v>
      </c>
      <c r="F20" s="49">
        <v>1</v>
      </c>
      <c r="G20" s="50">
        <v>27903</v>
      </c>
      <c r="H20" s="46">
        <v>0</v>
      </c>
      <c r="I20" s="52">
        <v>1</v>
      </c>
      <c r="J20" s="10">
        <v>0</v>
      </c>
      <c r="K20" s="11"/>
      <c r="L20" s="12"/>
      <c r="M20" s="13">
        <f t="shared" si="0"/>
        <v>39.110198494182065</v>
      </c>
      <c r="N20" s="14">
        <f t="shared" si="1"/>
        <v>3.868583162217659</v>
      </c>
      <c r="O20" s="15">
        <f t="shared" si="2"/>
        <v>27903</v>
      </c>
      <c r="P20" s="75">
        <f>RANK(M20,$M$4:$M$31,'CHOIX DU N+1'!$C$36)</f>
        <v>15</v>
      </c>
      <c r="Q20" s="75">
        <f>RANK(N20,$N$4:$N$31,'CHOIX DU N+1'!$C$37)</f>
        <v>3</v>
      </c>
      <c r="R20" s="75">
        <f>RANK(H20,$H$4:$H$31,'CHOIX DU N+1'!$C$38)</f>
        <v>17</v>
      </c>
      <c r="S20" s="75">
        <f>RANK(J20,$J$4:$J$31,'CHOIX DU N+1'!$C$39)</f>
        <v>21</v>
      </c>
      <c r="T20" s="75">
        <f>RANK(O20,$O$4:$O$31,'CHOIX DU N+1'!$C$40)</f>
        <v>13</v>
      </c>
      <c r="U20" s="3">
        <f ca="1">P20*'CHOIX DU N+1'!$D$36+Données!Q20*'CHOIX DU N+1'!$D$37+Données!R20*'CHOIX DU N+1'!$D$38+Données!S20*'CHOIX DU N+1'!$D$39+Données!T20*'CHOIX DU N+1'!$D$40+RAND()/100</f>
        <v>25.701005777325367</v>
      </c>
      <c r="Y20" s="61" t="s">
        <v>108</v>
      </c>
      <c r="Z20" s="2"/>
      <c r="AA20" s="2"/>
      <c r="AB20" s="2"/>
      <c r="AC20" s="2"/>
      <c r="AD20" s="2"/>
      <c r="AE20" s="1"/>
      <c r="AF20" s="1"/>
    </row>
    <row r="21" spans="1:32" ht="13" x14ac:dyDescent="0.3">
      <c r="A21" s="91">
        <f t="shared" ca="1" si="3"/>
        <v>2</v>
      </c>
      <c r="B21" s="45" t="s">
        <v>47</v>
      </c>
      <c r="C21" s="46" t="s">
        <v>6</v>
      </c>
      <c r="D21" s="47">
        <v>36173</v>
      </c>
      <c r="E21" s="48">
        <v>43617</v>
      </c>
      <c r="F21" s="49">
        <v>1</v>
      </c>
      <c r="G21" s="50">
        <v>27854</v>
      </c>
      <c r="H21" s="46">
        <v>26</v>
      </c>
      <c r="I21" s="52">
        <v>1</v>
      </c>
      <c r="J21" s="10">
        <v>1</v>
      </c>
      <c r="K21" s="11"/>
      <c r="L21" s="12"/>
      <c r="M21" s="13">
        <f t="shared" si="0"/>
        <v>23.750855578370977</v>
      </c>
      <c r="N21" s="14">
        <f t="shared" si="1"/>
        <v>3.3702943189596168</v>
      </c>
      <c r="O21" s="15">
        <f t="shared" si="2"/>
        <v>27854</v>
      </c>
      <c r="P21" s="75">
        <f>RANK(M21,$M$4:$M$31,'CHOIX DU N+1'!$C$36)</f>
        <v>1</v>
      </c>
      <c r="Q21" s="75">
        <f>RANK(N21,$N$4:$N$31,'CHOIX DU N+1'!$C$37)</f>
        <v>1</v>
      </c>
      <c r="R21" s="75">
        <f>RANK(H21,$H$4:$H$31,'CHOIX DU N+1'!$C$38)</f>
        <v>4</v>
      </c>
      <c r="S21" s="75">
        <f>RANK(J21,$J$4:$J$31,'CHOIX DU N+1'!$C$39)</f>
        <v>11</v>
      </c>
      <c r="T21" s="75">
        <f>RANK(O21,$O$4:$O$31,'CHOIX DU N+1'!$C$40)</f>
        <v>12</v>
      </c>
      <c r="U21" s="3">
        <f ca="1">P21*'CHOIX DU N+1'!$D$36+Données!Q21*'CHOIX DU N+1'!$D$37+Données!R21*'CHOIX DU N+1'!$D$38+Données!S21*'CHOIX DU N+1'!$D$39+Données!T21*'CHOIX DU N+1'!$D$40+RAND()/100</f>
        <v>11.404686179155609</v>
      </c>
      <c r="Y21" s="60"/>
      <c r="Z21" s="2"/>
      <c r="AA21" s="2"/>
      <c r="AB21" s="2"/>
      <c r="AC21" s="2"/>
      <c r="AD21" s="2"/>
      <c r="AE21" s="1"/>
      <c r="AF21" s="1"/>
    </row>
    <row r="22" spans="1:32" ht="13" x14ac:dyDescent="0.3">
      <c r="A22" s="91">
        <f t="shared" ca="1" si="3"/>
        <v>20</v>
      </c>
      <c r="B22" s="45" t="s">
        <v>50</v>
      </c>
      <c r="C22" s="46" t="s">
        <v>6</v>
      </c>
      <c r="D22" s="47">
        <v>30981</v>
      </c>
      <c r="E22" s="48">
        <v>39661</v>
      </c>
      <c r="F22" s="49">
        <v>1</v>
      </c>
      <c r="G22" s="50">
        <v>27680</v>
      </c>
      <c r="H22" s="46">
        <v>0</v>
      </c>
      <c r="I22" s="52">
        <v>1</v>
      </c>
      <c r="J22" s="10">
        <v>1</v>
      </c>
      <c r="K22" s="11"/>
      <c r="L22" s="12"/>
      <c r="M22" s="13">
        <f t="shared" si="0"/>
        <v>37.965776865160848</v>
      </c>
      <c r="N22" s="14">
        <f t="shared" si="1"/>
        <v>14.201232032854209</v>
      </c>
      <c r="O22" s="15">
        <f t="shared" si="2"/>
        <v>27680</v>
      </c>
      <c r="P22" s="75">
        <f>RANK(M22,$M$4:$M$31,'CHOIX DU N+1'!$C$36)</f>
        <v>14</v>
      </c>
      <c r="Q22" s="75">
        <f>RANK(N22,$N$4:$N$31,'CHOIX DU N+1'!$C$37)</f>
        <v>17</v>
      </c>
      <c r="R22" s="75">
        <f>RANK(H22,$H$4:$H$31,'CHOIX DU N+1'!$C$38)</f>
        <v>17</v>
      </c>
      <c r="S22" s="75">
        <f>RANK(J22,$J$4:$J$31,'CHOIX DU N+1'!$C$39)</f>
        <v>11</v>
      </c>
      <c r="T22" s="75">
        <f>RANK(O22,$O$4:$O$31,'CHOIX DU N+1'!$C$40)</f>
        <v>11</v>
      </c>
      <c r="U22" s="3">
        <f ca="1">P22*'CHOIX DU N+1'!$D$36+Données!Q22*'CHOIX DU N+1'!$D$37+Données!R22*'CHOIX DU N+1'!$D$38+Données!S22*'CHOIX DU N+1'!$D$39+Données!T22*'CHOIX DU N+1'!$D$40+RAND()/100</f>
        <v>26.908747129265993</v>
      </c>
      <c r="Y22" s="60"/>
      <c r="Z22" s="2"/>
      <c r="AA22" s="2"/>
      <c r="AB22" s="2"/>
      <c r="AC22" s="2"/>
      <c r="AD22" s="2"/>
      <c r="AE22" s="1"/>
      <c r="AF22" s="1"/>
    </row>
    <row r="23" spans="1:32" ht="13" x14ac:dyDescent="0.3">
      <c r="A23" s="91">
        <f t="shared" ca="1" si="3"/>
        <v>19</v>
      </c>
      <c r="B23" s="45" t="s">
        <v>52</v>
      </c>
      <c r="C23" s="46" t="s">
        <v>6</v>
      </c>
      <c r="D23" s="47">
        <v>33776</v>
      </c>
      <c r="E23" s="48">
        <v>42887</v>
      </c>
      <c r="F23" s="49">
        <v>1</v>
      </c>
      <c r="G23" s="50">
        <v>29109</v>
      </c>
      <c r="H23" s="46">
        <v>1</v>
      </c>
      <c r="I23" s="52">
        <v>1</v>
      </c>
      <c r="J23" s="10">
        <v>0</v>
      </c>
      <c r="K23" s="11"/>
      <c r="L23" s="12"/>
      <c r="M23" s="13">
        <f t="shared" si="0"/>
        <v>30.313483915126625</v>
      </c>
      <c r="N23" s="14">
        <f t="shared" si="1"/>
        <v>5.3689253935660508</v>
      </c>
      <c r="O23" s="15">
        <f t="shared" si="2"/>
        <v>29109</v>
      </c>
      <c r="P23" s="75">
        <f>RANK(M23,$M$4:$M$31,'CHOIX DU N+1'!$C$36)</f>
        <v>7</v>
      </c>
      <c r="Q23" s="75">
        <f>RANK(N23,$N$4:$N$31,'CHOIX DU N+1'!$C$37)</f>
        <v>6</v>
      </c>
      <c r="R23" s="75">
        <f>RANK(H23,$H$4:$H$31,'CHOIX DU N+1'!$C$38)</f>
        <v>14</v>
      </c>
      <c r="S23" s="75">
        <f>RANK(J23,$J$4:$J$31,'CHOIX DU N+1'!$C$39)</f>
        <v>21</v>
      </c>
      <c r="T23" s="75">
        <f>RANK(O23,$O$4:$O$31,'CHOIX DU N+1'!$C$40)</f>
        <v>21</v>
      </c>
      <c r="U23" s="3">
        <f ca="1">P23*'CHOIX DU N+1'!$D$36+Données!Q23*'CHOIX DU N+1'!$D$37+Données!R23*'CHOIX DU N+1'!$D$38+Données!S23*'CHOIX DU N+1'!$D$39+Données!T23*'CHOIX DU N+1'!$D$40+RAND()/100</f>
        <v>26.807659228408344</v>
      </c>
      <c r="Y23" s="62" t="s">
        <v>109</v>
      </c>
      <c r="Z23" s="2"/>
      <c r="AA23" s="2"/>
      <c r="AB23" s="2"/>
      <c r="AC23" s="2"/>
      <c r="AD23" s="2"/>
      <c r="AE23" s="1"/>
      <c r="AF23" s="1"/>
    </row>
    <row r="24" spans="1:32" ht="13" x14ac:dyDescent="0.3">
      <c r="A24" s="91">
        <f t="shared" ca="1" si="3"/>
        <v>23</v>
      </c>
      <c r="B24" s="45" t="s">
        <v>54</v>
      </c>
      <c r="C24" s="46" t="s">
        <v>7</v>
      </c>
      <c r="D24" s="47">
        <v>22267</v>
      </c>
      <c r="E24" s="48">
        <v>28915</v>
      </c>
      <c r="F24" s="49">
        <v>1</v>
      </c>
      <c r="G24" s="50">
        <v>29545</v>
      </c>
      <c r="H24" s="46">
        <v>110</v>
      </c>
      <c r="I24" s="52">
        <v>1</v>
      </c>
      <c r="J24" s="10">
        <v>1</v>
      </c>
      <c r="K24" s="11"/>
      <c r="L24" s="12"/>
      <c r="M24" s="13">
        <f t="shared" si="0"/>
        <v>61.823408624229977</v>
      </c>
      <c r="N24" s="14">
        <f t="shared" si="1"/>
        <v>43.622176591375769</v>
      </c>
      <c r="O24" s="15">
        <f t="shared" si="2"/>
        <v>29545</v>
      </c>
      <c r="P24" s="75">
        <f>RANK(M24,$M$4:$M$31,'CHOIX DU N+1'!$C$36)</f>
        <v>28</v>
      </c>
      <c r="Q24" s="75">
        <f>RANK(N24,$N$4:$N$31,'CHOIX DU N+1'!$C$37)</f>
        <v>28</v>
      </c>
      <c r="R24" s="75">
        <f>RANK(H24,$H$4:$H$31,'CHOIX DU N+1'!$C$38)</f>
        <v>1</v>
      </c>
      <c r="S24" s="75">
        <f>RANK(J24,$J$4:$J$31,'CHOIX DU N+1'!$C$39)</f>
        <v>11</v>
      </c>
      <c r="T24" s="75">
        <f>RANK(O24,$O$4:$O$31,'CHOIX DU N+1'!$C$40)</f>
        <v>23</v>
      </c>
      <c r="U24" s="3">
        <f ca="1">P24*'CHOIX DU N+1'!$D$36+Données!Q24*'CHOIX DU N+1'!$D$37+Données!R24*'CHOIX DU N+1'!$D$38+Données!S24*'CHOIX DU N+1'!$D$39+Données!T24*'CHOIX DU N+1'!$D$40+RAND()/100</f>
        <v>32.403725000329999</v>
      </c>
      <c r="Y24" s="60"/>
      <c r="Z24" s="2"/>
      <c r="AA24" s="2"/>
      <c r="AB24" s="2"/>
      <c r="AC24" s="2"/>
      <c r="AD24" s="2"/>
      <c r="AE24" s="1"/>
      <c r="AF24" s="1"/>
    </row>
    <row r="25" spans="1:32" ht="13" x14ac:dyDescent="0.3">
      <c r="A25" s="91">
        <f t="shared" ca="1" si="3"/>
        <v>4</v>
      </c>
      <c r="B25" s="45" t="s">
        <v>60</v>
      </c>
      <c r="C25" s="46" t="s">
        <v>7</v>
      </c>
      <c r="D25" s="47">
        <v>33567</v>
      </c>
      <c r="E25" s="48">
        <v>43466</v>
      </c>
      <c r="F25" s="49">
        <v>1</v>
      </c>
      <c r="G25" s="50">
        <v>28605</v>
      </c>
      <c r="H25" s="46">
        <v>3</v>
      </c>
      <c r="I25" s="52">
        <v>1</v>
      </c>
      <c r="J25" s="10">
        <v>2</v>
      </c>
      <c r="K25" s="11"/>
      <c r="L25" s="12"/>
      <c r="M25" s="13">
        <f t="shared" si="0"/>
        <v>30.885694729637233</v>
      </c>
      <c r="N25" s="14">
        <f t="shared" si="1"/>
        <v>3.783709787816564</v>
      </c>
      <c r="O25" s="15">
        <f t="shared" si="2"/>
        <v>28605</v>
      </c>
      <c r="P25" s="75">
        <f>RANK(M25,$M$4:$M$31,'CHOIX DU N+1'!$C$36)</f>
        <v>8</v>
      </c>
      <c r="Q25" s="75">
        <f>RANK(N25,$N$4:$N$31,'CHOIX DU N+1'!$C$37)</f>
        <v>2</v>
      </c>
      <c r="R25" s="75">
        <f>RANK(H25,$H$4:$H$31,'CHOIX DU N+1'!$C$38)</f>
        <v>10</v>
      </c>
      <c r="S25" s="75">
        <f>RANK(J25,$J$4:$J$31,'CHOIX DU N+1'!$C$39)</f>
        <v>5</v>
      </c>
      <c r="T25" s="75">
        <f>RANK(O25,$O$4:$O$31,'CHOIX DU N+1'!$C$40)</f>
        <v>19</v>
      </c>
      <c r="U25" s="3">
        <f ca="1">P25*'CHOIX DU N+1'!$D$36+Données!Q25*'CHOIX DU N+1'!$D$37+Données!R25*'CHOIX DU N+1'!$D$38+Données!S25*'CHOIX DU N+1'!$D$39+Données!T25*'CHOIX DU N+1'!$D$40+RAND()/100</f>
        <v>14.804782630853557</v>
      </c>
      <c r="Y25" s="60" t="s">
        <v>110</v>
      </c>
      <c r="Z25" s="2"/>
      <c r="AA25" s="2"/>
      <c r="AB25" s="2"/>
      <c r="AC25" s="2"/>
      <c r="AD25" s="2"/>
      <c r="AE25" s="1"/>
      <c r="AF25" s="1"/>
    </row>
    <row r="26" spans="1:32" ht="13" x14ac:dyDescent="0.3">
      <c r="A26" s="91">
        <f t="shared" ca="1" si="3"/>
        <v>15</v>
      </c>
      <c r="B26" s="45" t="s">
        <v>63</v>
      </c>
      <c r="C26" s="46" t="s">
        <v>7</v>
      </c>
      <c r="D26" s="47">
        <v>29062</v>
      </c>
      <c r="E26" s="48">
        <v>40360</v>
      </c>
      <c r="F26" s="49">
        <v>1</v>
      </c>
      <c r="G26" s="50">
        <v>27914</v>
      </c>
      <c r="H26" s="46">
        <v>0</v>
      </c>
      <c r="I26" s="52">
        <v>1</v>
      </c>
      <c r="J26" s="10">
        <v>2</v>
      </c>
      <c r="K26" s="11"/>
      <c r="L26" s="16" t="s">
        <v>94</v>
      </c>
      <c r="M26" s="13">
        <f t="shared" si="0"/>
        <v>43.219712525667354</v>
      </c>
      <c r="N26" s="14">
        <f t="shared" si="1"/>
        <v>12.28747433264887</v>
      </c>
      <c r="O26" s="15">
        <f t="shared" si="2"/>
        <v>27914</v>
      </c>
      <c r="P26" s="75">
        <f>RANK(M26,$M$4:$M$31,'CHOIX DU N+1'!$C$36)</f>
        <v>18</v>
      </c>
      <c r="Q26" s="75">
        <f>RANK(N26,$N$4:$N$31,'CHOIX DU N+1'!$C$37)</f>
        <v>16</v>
      </c>
      <c r="R26" s="75">
        <f>RANK(H26,$H$4:$H$31,'CHOIX DU N+1'!$C$38)</f>
        <v>17</v>
      </c>
      <c r="S26" s="75">
        <f>RANK(J26,$J$4:$J$31,'CHOIX DU N+1'!$C$39)</f>
        <v>5</v>
      </c>
      <c r="T26" s="75">
        <f>RANK(O26,$O$4:$O$31,'CHOIX DU N+1'!$C$40)</f>
        <v>14</v>
      </c>
      <c r="U26" s="3">
        <f ca="1">P26*'CHOIX DU N+1'!$D$36+Données!Q26*'CHOIX DU N+1'!$D$37+Données!R26*'CHOIX DU N+1'!$D$38+Données!S26*'CHOIX DU N+1'!$D$39+Données!T26*'CHOIX DU N+1'!$D$40+RAND()/100</f>
        <v>25.101212992503765</v>
      </c>
      <c r="Y26" s="60" t="s">
        <v>111</v>
      </c>
      <c r="Z26" s="2"/>
      <c r="AA26" s="2"/>
      <c r="AB26" s="2"/>
      <c r="AC26" s="2"/>
      <c r="AD26" s="2"/>
      <c r="AE26" s="1"/>
      <c r="AF26" s="1"/>
    </row>
    <row r="27" spans="1:32" ht="13" x14ac:dyDescent="0.3">
      <c r="A27" s="91">
        <f t="shared" ca="1" si="3"/>
        <v>27</v>
      </c>
      <c r="B27" s="45" t="s">
        <v>64</v>
      </c>
      <c r="C27" s="46" t="s">
        <v>6</v>
      </c>
      <c r="D27" s="47">
        <v>24637</v>
      </c>
      <c r="E27" s="48">
        <v>34669</v>
      </c>
      <c r="F27" s="49">
        <v>1</v>
      </c>
      <c r="G27" s="50">
        <v>29146</v>
      </c>
      <c r="H27" s="46">
        <v>3</v>
      </c>
      <c r="I27" s="52">
        <v>0.8</v>
      </c>
      <c r="J27" s="10">
        <v>0</v>
      </c>
      <c r="K27" s="11"/>
      <c r="L27" s="12"/>
      <c r="M27" s="13">
        <f t="shared" si="0"/>
        <v>55.3347022587269</v>
      </c>
      <c r="N27" s="14">
        <f t="shared" si="1"/>
        <v>27.868583162217661</v>
      </c>
      <c r="O27" s="15">
        <f t="shared" si="2"/>
        <v>36432.5</v>
      </c>
      <c r="P27" s="75">
        <f>RANK(M27,$M$4:$M$31,'CHOIX DU N+1'!$C$36)</f>
        <v>24</v>
      </c>
      <c r="Q27" s="75">
        <f>RANK(N27,$N$4:$N$31,'CHOIX DU N+1'!$C$37)</f>
        <v>24</v>
      </c>
      <c r="R27" s="75">
        <f>RANK(H27,$H$4:$H$31,'CHOIX DU N+1'!$C$38)</f>
        <v>10</v>
      </c>
      <c r="S27" s="75">
        <f>RANK(J27,$J$4:$J$31,'CHOIX DU N+1'!$C$39)</f>
        <v>21</v>
      </c>
      <c r="T27" s="75">
        <f>RANK(O27,$O$4:$O$31,'CHOIX DU N+1'!$C$40)</f>
        <v>28</v>
      </c>
      <c r="U27" s="3">
        <f ca="1">P27*'CHOIX DU N+1'!$D$36+Données!Q27*'CHOIX DU N+1'!$D$37+Données!R27*'CHOIX DU N+1'!$D$38+Données!S27*'CHOIX DU N+1'!$D$39+Données!T27*'CHOIX DU N+1'!$D$40+RAND()/100</f>
        <v>39.708068396131196</v>
      </c>
      <c r="Y27" s="60" t="s">
        <v>112</v>
      </c>
      <c r="Z27" s="2"/>
      <c r="AA27" s="2"/>
      <c r="AB27" s="2"/>
      <c r="AC27" s="2"/>
      <c r="AD27" s="2"/>
      <c r="AE27" s="1"/>
      <c r="AF27" s="1"/>
    </row>
    <row r="28" spans="1:32" ht="13" x14ac:dyDescent="0.3">
      <c r="A28" s="91">
        <f t="shared" ca="1" si="3"/>
        <v>28</v>
      </c>
      <c r="B28" s="45" t="s">
        <v>66</v>
      </c>
      <c r="C28" s="46" t="s">
        <v>6</v>
      </c>
      <c r="D28" s="47">
        <v>24118</v>
      </c>
      <c r="E28" s="48">
        <v>33178</v>
      </c>
      <c r="F28" s="49">
        <v>1</v>
      </c>
      <c r="G28" s="50">
        <v>33306</v>
      </c>
      <c r="H28" s="46">
        <v>1</v>
      </c>
      <c r="I28" s="52">
        <v>1</v>
      </c>
      <c r="J28" s="10">
        <v>0</v>
      </c>
      <c r="K28" s="11"/>
      <c r="L28" s="12"/>
      <c r="M28" s="13">
        <f t="shared" si="0"/>
        <v>56.755646817248461</v>
      </c>
      <c r="N28" s="14">
        <f t="shared" si="1"/>
        <v>31.950718685831621</v>
      </c>
      <c r="O28" s="15">
        <f t="shared" si="2"/>
        <v>33306</v>
      </c>
      <c r="P28" s="75">
        <f>RANK(M28,$M$4:$M$31,'CHOIX DU N+1'!$C$36)</f>
        <v>26</v>
      </c>
      <c r="Q28" s="75">
        <f>RANK(N28,$N$4:$N$31,'CHOIX DU N+1'!$C$37)</f>
        <v>26</v>
      </c>
      <c r="R28" s="75">
        <f>RANK(H28,$H$4:$H$31,'CHOIX DU N+1'!$C$38)</f>
        <v>14</v>
      </c>
      <c r="S28" s="75">
        <f>RANK(J28,$J$4:$J$31,'CHOIX DU N+1'!$C$39)</f>
        <v>21</v>
      </c>
      <c r="T28" s="75">
        <f>RANK(O28,$O$4:$O$31,'CHOIX DU N+1'!$C$40)</f>
        <v>27</v>
      </c>
      <c r="U28" s="3">
        <f ca="1">P28*'CHOIX DU N+1'!$D$36+Données!Q28*'CHOIX DU N+1'!$D$37+Données!R28*'CHOIX DU N+1'!$D$38+Données!S28*'CHOIX DU N+1'!$D$39+Données!T28*'CHOIX DU N+1'!$D$40+RAND()/100</f>
        <v>42.405683511023874</v>
      </c>
      <c r="Y28" s="60" t="s">
        <v>113</v>
      </c>
      <c r="Z28" s="2"/>
      <c r="AA28" s="2"/>
      <c r="AB28" s="2"/>
      <c r="AC28" s="2"/>
      <c r="AD28" s="2"/>
      <c r="AE28" s="1"/>
      <c r="AF28" s="1"/>
    </row>
    <row r="29" spans="1:32" ht="13" x14ac:dyDescent="0.3">
      <c r="A29" s="91">
        <f t="shared" ca="1" si="3"/>
        <v>26</v>
      </c>
      <c r="B29" s="45" t="s">
        <v>69</v>
      </c>
      <c r="C29" s="46" t="s">
        <v>7</v>
      </c>
      <c r="D29" s="47">
        <v>24080</v>
      </c>
      <c r="E29" s="48">
        <v>30348</v>
      </c>
      <c r="F29" s="49">
        <v>1</v>
      </c>
      <c r="G29" s="50">
        <v>32704</v>
      </c>
      <c r="H29" s="46">
        <v>0</v>
      </c>
      <c r="I29" s="52">
        <v>1</v>
      </c>
      <c r="J29" s="10">
        <v>2</v>
      </c>
      <c r="K29" s="11"/>
      <c r="L29" s="12"/>
      <c r="M29" s="13">
        <f t="shared" si="0"/>
        <v>56.859685147159482</v>
      </c>
      <c r="N29" s="14">
        <f t="shared" si="1"/>
        <v>39.698836413415471</v>
      </c>
      <c r="O29" s="15">
        <f t="shared" si="2"/>
        <v>32704</v>
      </c>
      <c r="P29" s="75">
        <f>RANK(M29,$M$4:$M$31,'CHOIX DU N+1'!$C$36)</f>
        <v>27</v>
      </c>
      <c r="Q29" s="75">
        <f>RANK(N29,$N$4:$N$31,'CHOIX DU N+1'!$C$37)</f>
        <v>27</v>
      </c>
      <c r="R29" s="75">
        <f>RANK(H29,$H$4:$H$31,'CHOIX DU N+1'!$C$38)</f>
        <v>17</v>
      </c>
      <c r="S29" s="75">
        <f>RANK(J29,$J$4:$J$31,'CHOIX DU N+1'!$C$39)</f>
        <v>5</v>
      </c>
      <c r="T29" s="75">
        <f>RANK(O29,$O$4:$O$31,'CHOIX DU N+1'!$C$40)</f>
        <v>26</v>
      </c>
      <c r="U29" s="3">
        <f ca="1">P29*'CHOIX DU N+1'!$D$36+Données!Q29*'CHOIX DU N+1'!$D$37+Données!R29*'CHOIX DU N+1'!$D$38+Données!S29*'CHOIX DU N+1'!$D$39+Données!T29*'CHOIX DU N+1'!$D$40+RAND()/100</f>
        <v>36.007378821744979</v>
      </c>
      <c r="Y29" s="60" t="s">
        <v>114</v>
      </c>
      <c r="Z29" s="2"/>
      <c r="AA29" s="2"/>
      <c r="AB29" s="2"/>
      <c r="AC29" s="2"/>
      <c r="AD29" s="2"/>
      <c r="AE29" s="1"/>
      <c r="AF29" s="1"/>
    </row>
    <row r="30" spans="1:32" ht="13" x14ac:dyDescent="0.3">
      <c r="A30" s="91">
        <f t="shared" ca="1" si="3"/>
        <v>17</v>
      </c>
      <c r="B30" s="45" t="s">
        <v>73</v>
      </c>
      <c r="C30" s="46" t="s">
        <v>6</v>
      </c>
      <c r="D30" s="47">
        <v>33218</v>
      </c>
      <c r="E30" s="48">
        <v>41000</v>
      </c>
      <c r="F30" s="49">
        <v>1</v>
      </c>
      <c r="G30" s="50">
        <v>28309</v>
      </c>
      <c r="H30" s="46">
        <v>0</v>
      </c>
      <c r="I30" s="52">
        <v>1</v>
      </c>
      <c r="J30" s="10">
        <v>1</v>
      </c>
      <c r="K30" s="11"/>
      <c r="L30" s="12"/>
      <c r="M30" s="13">
        <f t="shared" si="0"/>
        <v>31.841204654346338</v>
      </c>
      <c r="N30" s="14">
        <f t="shared" si="1"/>
        <v>10.535249828884325</v>
      </c>
      <c r="O30" s="15">
        <f t="shared" si="2"/>
        <v>28309</v>
      </c>
      <c r="P30" s="75">
        <f>RANK(M30,$M$4:$M$31,'CHOIX DU N+1'!$C$36)</f>
        <v>10</v>
      </c>
      <c r="Q30" s="75">
        <f>RANK(N30,$N$4:$N$31,'CHOIX DU N+1'!$C$37)</f>
        <v>14</v>
      </c>
      <c r="R30" s="75">
        <f>RANK(H30,$H$4:$H$31,'CHOIX DU N+1'!$C$38)</f>
        <v>17</v>
      </c>
      <c r="S30" s="75">
        <f>RANK(J30,$J$4:$J$31,'CHOIX DU N+1'!$C$39)</f>
        <v>11</v>
      </c>
      <c r="T30" s="75">
        <f>RANK(O30,$O$4:$O$31,'CHOIX DU N+1'!$C$40)</f>
        <v>17</v>
      </c>
      <c r="U30" s="3">
        <f ca="1">P30*'CHOIX DU N+1'!$D$36+Données!Q30*'CHOIX DU N+1'!$D$37+Données!R30*'CHOIX DU N+1'!$D$38+Données!S30*'CHOIX DU N+1'!$D$39+Données!T30*'CHOIX DU N+1'!$D$40+RAND()/100</f>
        <v>26.40593494228926</v>
      </c>
      <c r="Y30" s="60" t="s">
        <v>115</v>
      </c>
      <c r="Z30" s="2"/>
      <c r="AA30" s="2"/>
      <c r="AB30" s="2"/>
      <c r="AC30" s="2"/>
      <c r="AD30" s="2"/>
      <c r="AE30" s="1"/>
      <c r="AF30" s="1"/>
    </row>
    <row r="31" spans="1:32" x14ac:dyDescent="0.25">
      <c r="A31" s="91">
        <f t="shared" ca="1" si="3"/>
        <v>5</v>
      </c>
      <c r="B31" s="45" t="s">
        <v>74</v>
      </c>
      <c r="C31" s="46" t="s">
        <v>7</v>
      </c>
      <c r="D31" s="47">
        <v>33872</v>
      </c>
      <c r="E31" s="48">
        <v>42583</v>
      </c>
      <c r="F31" s="49">
        <v>1</v>
      </c>
      <c r="G31" s="50">
        <v>29519</v>
      </c>
      <c r="H31" s="46">
        <v>1</v>
      </c>
      <c r="I31" s="52">
        <v>1</v>
      </c>
      <c r="J31" s="10">
        <v>3</v>
      </c>
      <c r="K31" s="11"/>
      <c r="L31" s="12"/>
      <c r="M31" s="13">
        <f t="shared" si="0"/>
        <v>30.050650239561943</v>
      </c>
      <c r="N31" s="14">
        <f t="shared" si="1"/>
        <v>6.2012320328542092</v>
      </c>
      <c r="O31" s="15">
        <f t="shared" si="2"/>
        <v>29519</v>
      </c>
      <c r="P31" s="75">
        <f>RANK(M31,$M$4:$M$31,'CHOIX DU N+1'!$C$36)</f>
        <v>5</v>
      </c>
      <c r="Q31" s="75">
        <f>RANK(N31,$N$4:$N$31,'CHOIX DU N+1'!$C$37)</f>
        <v>7</v>
      </c>
      <c r="R31" s="75">
        <f>RANK(H31,$H$4:$H$31,'CHOIX DU N+1'!$C$38)</f>
        <v>14</v>
      </c>
      <c r="S31" s="75">
        <f>RANK(J31,$J$4:$J$31,'CHOIX DU N+1'!$C$39)</f>
        <v>2</v>
      </c>
      <c r="T31" s="75">
        <f>RANK(O31,$O$4:$O$31,'CHOIX DU N+1'!$C$40)</f>
        <v>22</v>
      </c>
      <c r="U31" s="3">
        <f ca="1">P31*'CHOIX DU N+1'!$D$36+Données!Q31*'CHOIX DU N+1'!$D$37+Données!R31*'CHOIX DU N+1'!$D$38+Données!S31*'CHOIX DU N+1'!$D$39+Données!T31*'CHOIX DU N+1'!$D$40+RAND()/100</f>
        <v>17.70858924824002</v>
      </c>
    </row>
    <row r="32" spans="1:32" x14ac:dyDescent="0.25">
      <c r="A32" s="76">
        <f ca="1">RANK(U32,$U$32:$U$50,1)</f>
        <v>1</v>
      </c>
      <c r="B32" s="45" t="s">
        <v>9</v>
      </c>
      <c r="C32" s="46" t="s">
        <v>7</v>
      </c>
      <c r="D32" s="47">
        <v>25428</v>
      </c>
      <c r="E32" s="48">
        <v>32721</v>
      </c>
      <c r="F32" s="49">
        <v>2</v>
      </c>
      <c r="G32" s="50">
        <v>21906</v>
      </c>
      <c r="H32" s="51">
        <v>24</v>
      </c>
      <c r="I32" s="52">
        <v>0.5</v>
      </c>
      <c r="J32" s="10">
        <v>0</v>
      </c>
      <c r="K32" s="11"/>
      <c r="L32" s="12" t="s">
        <v>75</v>
      </c>
      <c r="M32" s="13">
        <f t="shared" si="0"/>
        <v>53.169062286105408</v>
      </c>
      <c r="N32" s="14">
        <f t="shared" si="1"/>
        <v>33.201916495550989</v>
      </c>
      <c r="O32" s="15">
        <f t="shared" si="2"/>
        <v>43812</v>
      </c>
      <c r="P32" s="76">
        <f>RANK(M32,$M$32:$M$50,'CHOIX DU N+1'!$C$44)</f>
        <v>1</v>
      </c>
      <c r="Q32" s="76">
        <f>RANK(N32,$N$32:$N$50,'CHOIX DU N+1'!$C$45)</f>
        <v>1</v>
      </c>
      <c r="R32" s="76">
        <f>RANK(H32,$H$32:$H$50,'CHOIX DU N+1'!$C$46)</f>
        <v>2</v>
      </c>
      <c r="S32" s="76">
        <f>RANK(J32,$J$32:$J$50,'CHOIX DU N+1'!$C$47)</f>
        <v>1</v>
      </c>
      <c r="T32" s="76">
        <f>RANK(O32,$O$32:$O$50,'CHOIX DU N+1'!$C$48)</f>
        <v>2</v>
      </c>
      <c r="U32" s="3">
        <f ca="1">P32*'CHOIX DU N+1'!$D$44+Données!Q32*'CHOIX DU N+1'!$D$45+Données!R32*'CHOIX DU N+1'!$D$46+Données!S32*'CHOIX DU N+1'!$D$47+Données!T32*'CHOIX DU N+1'!$D$48+RAND()/100</f>
        <v>2.4099527127956932</v>
      </c>
      <c r="W32" s="74"/>
    </row>
    <row r="33" spans="1:21" x14ac:dyDescent="0.25">
      <c r="A33" s="76">
        <f t="shared" ref="A33:A49" ca="1" si="4">RANK(U33,$U$32:$U$50,1)</f>
        <v>2</v>
      </c>
      <c r="B33" s="45" t="s">
        <v>10</v>
      </c>
      <c r="C33" s="46" t="s">
        <v>7</v>
      </c>
      <c r="D33" s="47">
        <v>28529</v>
      </c>
      <c r="E33" s="48">
        <v>37653</v>
      </c>
      <c r="F33" s="49">
        <v>2</v>
      </c>
      <c r="G33" s="50">
        <v>35152</v>
      </c>
      <c r="H33" s="51">
        <v>11</v>
      </c>
      <c r="I33" s="52">
        <v>1</v>
      </c>
      <c r="J33" s="10">
        <v>0</v>
      </c>
      <c r="K33" s="11"/>
      <c r="L33" s="12" t="s">
        <v>75</v>
      </c>
      <c r="M33" s="13">
        <f t="shared" si="0"/>
        <v>44.67898699520876</v>
      </c>
      <c r="N33" s="14">
        <f t="shared" si="1"/>
        <v>19.698836413415467</v>
      </c>
      <c r="O33" s="15">
        <f t="shared" si="2"/>
        <v>35152</v>
      </c>
      <c r="P33" s="76">
        <f>RANK(M33,$M$32:$M$50,'CHOIX DU N+1'!$C$44)</f>
        <v>3</v>
      </c>
      <c r="Q33" s="76">
        <f>RANK(N33,$N$32:$N$50,'CHOIX DU N+1'!$C$45)</f>
        <v>4</v>
      </c>
      <c r="R33" s="76">
        <f>RANK(H33,$H$32:$H$50,'CHOIX DU N+1'!$C$46)</f>
        <v>3</v>
      </c>
      <c r="S33" s="76">
        <f>RANK(J33,$J$32:$J$50,'CHOIX DU N+1'!$C$47)</f>
        <v>1</v>
      </c>
      <c r="T33" s="76">
        <f>RANK(O33,$O$32:$O$50,'CHOIX DU N+1'!$C$48)</f>
        <v>4</v>
      </c>
      <c r="U33" s="3">
        <f ca="1">P33*'CHOIX DU N+1'!$D$44+Données!Q33*'CHOIX DU N+1'!$D$45+Données!R33*'CHOIX DU N+1'!$D$46+Données!S33*'CHOIX DU N+1'!$D$47+Données!T33*'CHOIX DU N+1'!$D$48+RAND()/100</f>
        <v>4.4035576987637537</v>
      </c>
    </row>
    <row r="34" spans="1:21" x14ac:dyDescent="0.25">
      <c r="A34" s="76">
        <f t="shared" ca="1" si="4"/>
        <v>18</v>
      </c>
      <c r="B34" s="45" t="s">
        <v>11</v>
      </c>
      <c r="C34" s="46" t="s">
        <v>6</v>
      </c>
      <c r="D34" s="47">
        <v>34611</v>
      </c>
      <c r="E34" s="48">
        <v>41334</v>
      </c>
      <c r="F34" s="49">
        <v>2</v>
      </c>
      <c r="G34" s="50">
        <v>28269</v>
      </c>
      <c r="H34" s="51">
        <v>0</v>
      </c>
      <c r="I34" s="52">
        <v>1</v>
      </c>
      <c r="J34" s="10">
        <v>2</v>
      </c>
      <c r="K34" s="11"/>
      <c r="L34" s="12"/>
      <c r="M34" s="13">
        <f t="shared" si="0"/>
        <v>28.027378507871322</v>
      </c>
      <c r="N34" s="14">
        <f t="shared" si="1"/>
        <v>9.6208076659822037</v>
      </c>
      <c r="O34" s="15">
        <f t="shared" si="2"/>
        <v>28269</v>
      </c>
      <c r="P34" s="76">
        <f>RANK(M34,$M$32:$M$50,'CHOIX DU N+1'!$C$44)</f>
        <v>17</v>
      </c>
      <c r="Q34" s="76">
        <f>RANK(N34,$N$32:$N$50,'CHOIX DU N+1'!$C$45)</f>
        <v>10</v>
      </c>
      <c r="R34" s="76">
        <f>RANK(H34,$H$32:$H$50,'CHOIX DU N+1'!$C$46)</f>
        <v>9</v>
      </c>
      <c r="S34" s="76">
        <f>RANK(J34,$J$32:$J$50,'CHOIX DU N+1'!$C$47)</f>
        <v>10</v>
      </c>
      <c r="T34" s="76">
        <f>RANK(O34,$O$32:$O$50,'CHOIX DU N+1'!$C$48)</f>
        <v>19</v>
      </c>
      <c r="U34" s="3">
        <f ca="1">P34*'CHOIX DU N+1'!$D$44+Données!Q34*'CHOIX DU N+1'!$D$45+Données!R34*'CHOIX DU N+1'!$D$46+Données!S34*'CHOIX DU N+1'!$D$47+Données!T34*'CHOIX DU N+1'!$D$48+RAND()/100</f>
        <v>21.108315948952072</v>
      </c>
    </row>
    <row r="35" spans="1:21" x14ac:dyDescent="0.25">
      <c r="A35" s="76">
        <f t="shared" ca="1" si="4"/>
        <v>5</v>
      </c>
      <c r="B35" s="45" t="s">
        <v>13</v>
      </c>
      <c r="C35" s="46" t="s">
        <v>6</v>
      </c>
      <c r="D35" s="47">
        <v>33679</v>
      </c>
      <c r="E35" s="48">
        <v>42887</v>
      </c>
      <c r="F35" s="49">
        <v>2</v>
      </c>
      <c r="G35" s="50">
        <v>20234</v>
      </c>
      <c r="H35" s="51">
        <v>1</v>
      </c>
      <c r="I35" s="52">
        <v>0.6</v>
      </c>
      <c r="J35" s="10">
        <v>0</v>
      </c>
      <c r="K35" s="11"/>
      <c r="L35" s="12"/>
      <c r="M35" s="13">
        <f t="shared" si="0"/>
        <v>30.579055441478438</v>
      </c>
      <c r="N35" s="14">
        <f t="shared" si="1"/>
        <v>5.3689253935660508</v>
      </c>
      <c r="O35" s="15">
        <f t="shared" si="2"/>
        <v>33723.333333333336</v>
      </c>
      <c r="P35" s="76">
        <f>RANK(M35,$M$32:$M$50,'CHOIX DU N+1'!$C$44)</f>
        <v>14</v>
      </c>
      <c r="Q35" s="76">
        <f>RANK(N35,$N$32:$N$50,'CHOIX DU N+1'!$C$45)</f>
        <v>15</v>
      </c>
      <c r="R35" s="76">
        <f>RANK(H35,$H$32:$H$50,'CHOIX DU N+1'!$C$46)</f>
        <v>5</v>
      </c>
      <c r="S35" s="76">
        <f>RANK(J35,$J$32:$J$50,'CHOIX DU N+1'!$C$47)</f>
        <v>1</v>
      </c>
      <c r="T35" s="76">
        <f>RANK(O35,$O$32:$O$50,'CHOIX DU N+1'!$C$48)</f>
        <v>8</v>
      </c>
      <c r="U35" s="3">
        <f ca="1">P35*'CHOIX DU N+1'!$D$44+Données!Q35*'CHOIX DU N+1'!$D$45+Données!R35*'CHOIX DU N+1'!$D$46+Données!S35*'CHOIX DU N+1'!$D$47+Données!T35*'CHOIX DU N+1'!$D$48+RAND()/100</f>
        <v>11.707578645359565</v>
      </c>
    </row>
    <row r="36" spans="1:21" x14ac:dyDescent="0.25">
      <c r="A36" s="76">
        <f t="shared" ca="1" si="4"/>
        <v>14</v>
      </c>
      <c r="B36" s="45" t="s">
        <v>14</v>
      </c>
      <c r="C36" s="46" t="s">
        <v>7</v>
      </c>
      <c r="D36" s="47">
        <v>35275</v>
      </c>
      <c r="E36" s="48">
        <v>43678</v>
      </c>
      <c r="F36" s="49">
        <v>2</v>
      </c>
      <c r="G36" s="50">
        <v>31481</v>
      </c>
      <c r="H36" s="51">
        <v>0</v>
      </c>
      <c r="I36" s="52">
        <v>1</v>
      </c>
      <c r="J36" s="10">
        <v>0</v>
      </c>
      <c r="K36" s="11"/>
      <c r="L36" s="12"/>
      <c r="M36" s="13">
        <f t="shared" ref="M36:M67" si="5">($I$1-D36)/365.25</f>
        <v>26.209445585215605</v>
      </c>
      <c r="N36" s="14">
        <f t="shared" ref="N36:N67" si="6">($I$1-E36)/365.25</f>
        <v>3.2032854209445585</v>
      </c>
      <c r="O36" s="15">
        <f t="shared" ref="O36:O67" si="7">(G36*12/I36)/(IF(YEAR(E36)=$E$1,13-MONTH(E36),12))</f>
        <v>31481</v>
      </c>
      <c r="P36" s="76">
        <f>RANK(M36,$M$32:$M$50,'CHOIX DU N+1'!$C$44)</f>
        <v>19</v>
      </c>
      <c r="Q36" s="76">
        <f>RANK(N36,$N$32:$N$50,'CHOIX DU N+1'!$C$45)</f>
        <v>17</v>
      </c>
      <c r="R36" s="76">
        <f>RANK(H36,$H$32:$H$50,'CHOIX DU N+1'!$C$46)</f>
        <v>9</v>
      </c>
      <c r="S36" s="76">
        <f>RANK(J36,$J$32:$J$50,'CHOIX DU N+1'!$C$47)</f>
        <v>1</v>
      </c>
      <c r="T36" s="76">
        <f>RANK(O36,$O$32:$O$50,'CHOIX DU N+1'!$C$48)</f>
        <v>13</v>
      </c>
      <c r="U36" s="3">
        <f ca="1">P36*'CHOIX DU N+1'!$D$44+Données!Q36*'CHOIX DU N+1'!$D$45+Données!R36*'CHOIX DU N+1'!$D$46+Données!S36*'CHOIX DU N+1'!$D$47+Données!T36*'CHOIX DU N+1'!$D$48+RAND()/100</f>
        <v>16.90995218638594</v>
      </c>
    </row>
    <row r="37" spans="1:21" x14ac:dyDescent="0.25">
      <c r="A37" s="76">
        <f t="shared" ca="1" si="4"/>
        <v>9</v>
      </c>
      <c r="B37" s="45" t="s">
        <v>17</v>
      </c>
      <c r="C37" s="46" t="s">
        <v>7</v>
      </c>
      <c r="D37" s="47">
        <v>28910</v>
      </c>
      <c r="E37" s="48">
        <v>40360</v>
      </c>
      <c r="F37" s="49">
        <v>2</v>
      </c>
      <c r="G37" s="50">
        <v>16844</v>
      </c>
      <c r="H37" s="51">
        <v>0</v>
      </c>
      <c r="I37" s="52">
        <v>0.5</v>
      </c>
      <c r="J37" s="10">
        <v>2</v>
      </c>
      <c r="K37" s="11"/>
      <c r="L37" s="16" t="s">
        <v>83</v>
      </c>
      <c r="M37" s="13">
        <f t="shared" si="5"/>
        <v>43.635865845311429</v>
      </c>
      <c r="N37" s="14">
        <f t="shared" si="6"/>
        <v>12.28747433264887</v>
      </c>
      <c r="O37" s="15">
        <f t="shared" si="7"/>
        <v>33688</v>
      </c>
      <c r="P37" s="76">
        <f>RANK(M37,$M$32:$M$50,'CHOIX DU N+1'!$C$44)</f>
        <v>6</v>
      </c>
      <c r="Q37" s="76">
        <f>RANK(N37,$N$32:$N$50,'CHOIX DU N+1'!$C$45)</f>
        <v>8</v>
      </c>
      <c r="R37" s="76">
        <f>RANK(H37,$H$32:$H$50,'CHOIX DU N+1'!$C$46)</f>
        <v>9</v>
      </c>
      <c r="S37" s="76">
        <f>RANK(J37,$J$32:$J$50,'CHOIX DU N+1'!$C$47)</f>
        <v>10</v>
      </c>
      <c r="T37" s="76">
        <f>RANK(O37,$O$32:$O$50,'CHOIX DU N+1'!$C$48)</f>
        <v>9</v>
      </c>
      <c r="U37" s="3">
        <f ca="1">P37*'CHOIX DU N+1'!$D$44+Données!Q37*'CHOIX DU N+1'!$D$45+Données!R37*'CHOIX DU N+1'!$D$46+Données!S37*'CHOIX DU N+1'!$D$47+Données!T37*'CHOIX DU N+1'!$D$48+RAND()/100</f>
        <v>14.508233510992516</v>
      </c>
    </row>
    <row r="38" spans="1:21" x14ac:dyDescent="0.25">
      <c r="A38" s="76">
        <f t="shared" ca="1" si="4"/>
        <v>19</v>
      </c>
      <c r="B38" s="45" t="s">
        <v>18</v>
      </c>
      <c r="C38" s="46" t="s">
        <v>6</v>
      </c>
      <c r="D38" s="47">
        <v>34137</v>
      </c>
      <c r="E38" s="48">
        <v>41974</v>
      </c>
      <c r="F38" s="49">
        <v>2</v>
      </c>
      <c r="G38" s="50">
        <v>28882</v>
      </c>
      <c r="H38" s="51">
        <v>0</v>
      </c>
      <c r="I38" s="52">
        <v>1</v>
      </c>
      <c r="J38" s="10">
        <v>3</v>
      </c>
      <c r="K38" s="11" t="s">
        <v>84</v>
      </c>
      <c r="L38" s="12"/>
      <c r="M38" s="13">
        <f t="shared" si="5"/>
        <v>29.325119780971939</v>
      </c>
      <c r="N38" s="14">
        <f t="shared" si="6"/>
        <v>7.868583162217659</v>
      </c>
      <c r="O38" s="15">
        <f t="shared" si="7"/>
        <v>28882</v>
      </c>
      <c r="P38" s="76">
        <f>RANK(M38,$M$32:$M$50,'CHOIX DU N+1'!$C$44)</f>
        <v>15</v>
      </c>
      <c r="Q38" s="76">
        <f>RANK(N38,$N$32:$N$50,'CHOIX DU N+1'!$C$45)</f>
        <v>11</v>
      </c>
      <c r="R38" s="76">
        <f>RANK(H38,$H$32:$H$50,'CHOIX DU N+1'!$C$46)</f>
        <v>9</v>
      </c>
      <c r="S38" s="76">
        <f>RANK(J38,$J$32:$J$50,'CHOIX DU N+1'!$C$47)</f>
        <v>16</v>
      </c>
      <c r="T38" s="76">
        <f>RANK(O38,$O$32:$O$50,'CHOIX DU N+1'!$C$48)</f>
        <v>17</v>
      </c>
      <c r="U38" s="3">
        <f ca="1">P38*'CHOIX DU N+1'!$D$44+Données!Q38*'CHOIX DU N+1'!$D$45+Données!R38*'CHOIX DU N+1'!$D$46+Données!S38*'CHOIX DU N+1'!$D$47+Données!T38*'CHOIX DU N+1'!$D$48+RAND()/100</f>
        <v>23.009311410194421</v>
      </c>
    </row>
    <row r="39" spans="1:21" x14ac:dyDescent="0.25">
      <c r="A39" s="76">
        <f t="shared" ca="1" si="4"/>
        <v>8</v>
      </c>
      <c r="B39" s="45" t="s">
        <v>27</v>
      </c>
      <c r="C39" s="46" t="s">
        <v>6</v>
      </c>
      <c r="D39" s="47">
        <v>29547</v>
      </c>
      <c r="E39" s="48">
        <v>43678</v>
      </c>
      <c r="F39" s="49">
        <v>2</v>
      </c>
      <c r="G39" s="50">
        <v>30969</v>
      </c>
      <c r="H39" s="51">
        <v>0</v>
      </c>
      <c r="I39" s="52">
        <v>1</v>
      </c>
      <c r="J39" s="10">
        <v>1</v>
      </c>
      <c r="K39" s="11"/>
      <c r="L39" s="12"/>
      <c r="M39" s="13">
        <f t="shared" si="5"/>
        <v>41.891854893908281</v>
      </c>
      <c r="N39" s="14">
        <f t="shared" si="6"/>
        <v>3.2032854209445585</v>
      </c>
      <c r="O39" s="15">
        <f t="shared" si="7"/>
        <v>30969</v>
      </c>
      <c r="P39" s="76">
        <f>RANK(M39,$M$32:$M$50,'CHOIX DU N+1'!$C$44)</f>
        <v>7</v>
      </c>
      <c r="Q39" s="76">
        <f>RANK(N39,$N$32:$N$50,'CHOIX DU N+1'!$C$45)</f>
        <v>17</v>
      </c>
      <c r="R39" s="76">
        <f>RANK(H39,$H$32:$H$50,'CHOIX DU N+1'!$C$46)</f>
        <v>9</v>
      </c>
      <c r="S39" s="76">
        <f>RANK(J39,$J$32:$J$50,'CHOIX DU N+1'!$C$47)</f>
        <v>5</v>
      </c>
      <c r="T39" s="76">
        <f>RANK(O39,$O$32:$O$50,'CHOIX DU N+1'!$C$48)</f>
        <v>14</v>
      </c>
      <c r="U39" s="3">
        <f ca="1">P39*'CHOIX DU N+1'!$D$44+Données!Q39*'CHOIX DU N+1'!$D$45+Données!R39*'CHOIX DU N+1'!$D$46+Données!S39*'CHOIX DU N+1'!$D$47+Données!T39*'CHOIX DU N+1'!$D$48+RAND()/100</f>
        <v>14.302463931491458</v>
      </c>
    </row>
    <row r="40" spans="1:21" x14ac:dyDescent="0.25">
      <c r="A40" s="76">
        <f t="shared" ca="1" si="4"/>
        <v>17</v>
      </c>
      <c r="B40" s="45" t="s">
        <v>28</v>
      </c>
      <c r="C40" s="46" t="s">
        <v>7</v>
      </c>
      <c r="D40" s="47">
        <v>29696</v>
      </c>
      <c r="E40" s="48">
        <v>42491</v>
      </c>
      <c r="F40" s="49">
        <v>2</v>
      </c>
      <c r="G40" s="50">
        <v>20523</v>
      </c>
      <c r="H40" s="51">
        <v>0</v>
      </c>
      <c r="I40" s="52">
        <v>0.6</v>
      </c>
      <c r="J40" s="10">
        <v>4</v>
      </c>
      <c r="K40" s="11"/>
      <c r="L40" s="12"/>
      <c r="M40" s="13">
        <f t="shared" si="5"/>
        <v>41.483915126625597</v>
      </c>
      <c r="N40" s="14">
        <f t="shared" si="6"/>
        <v>6.453114305270363</v>
      </c>
      <c r="O40" s="15">
        <f t="shared" si="7"/>
        <v>34205</v>
      </c>
      <c r="P40" s="76">
        <f>RANK(M40,$M$32:$M$50,'CHOIX DU N+1'!$C$44)</f>
        <v>9</v>
      </c>
      <c r="Q40" s="76">
        <f>RANK(N40,$N$32:$N$50,'CHOIX DU N+1'!$C$45)</f>
        <v>14</v>
      </c>
      <c r="R40" s="76">
        <f>RANK(H40,$H$32:$H$50,'CHOIX DU N+1'!$C$46)</f>
        <v>9</v>
      </c>
      <c r="S40" s="76">
        <f>RANK(J40,$J$32:$J$50,'CHOIX DU N+1'!$C$47)</f>
        <v>18</v>
      </c>
      <c r="T40" s="76">
        <f>RANK(O40,$O$32:$O$50,'CHOIX DU N+1'!$C$48)</f>
        <v>6</v>
      </c>
      <c r="U40" s="3">
        <f ca="1">P40*'CHOIX DU N+1'!$D$44+Données!Q40*'CHOIX DU N+1'!$D$45+Données!R40*'CHOIX DU N+1'!$D$46+Données!S40*'CHOIX DU N+1'!$D$47+Données!T40*'CHOIX DU N+1'!$D$48+RAND()/100</f>
        <v>19.700557916851412</v>
      </c>
    </row>
    <row r="41" spans="1:21" x14ac:dyDescent="0.25">
      <c r="A41" s="76">
        <f t="shared" ca="1" si="4"/>
        <v>12</v>
      </c>
      <c r="B41" s="45" t="s">
        <v>29</v>
      </c>
      <c r="C41" s="46" t="s">
        <v>6</v>
      </c>
      <c r="D41" s="47">
        <v>30344</v>
      </c>
      <c r="E41" s="48">
        <v>39052</v>
      </c>
      <c r="F41" s="49">
        <v>2</v>
      </c>
      <c r="G41" s="50">
        <v>30759</v>
      </c>
      <c r="H41" s="51">
        <v>1</v>
      </c>
      <c r="I41" s="52">
        <v>1</v>
      </c>
      <c r="J41" s="10">
        <v>2</v>
      </c>
      <c r="K41" s="11"/>
      <c r="L41" s="16" t="s">
        <v>87</v>
      </c>
      <c r="M41" s="13">
        <f t="shared" si="5"/>
        <v>39.709787816563995</v>
      </c>
      <c r="N41" s="14">
        <f t="shared" si="6"/>
        <v>15.868583162217659</v>
      </c>
      <c r="O41" s="15">
        <f t="shared" si="7"/>
        <v>30759</v>
      </c>
      <c r="P41" s="76">
        <f>RANK(M41,$M$32:$M$50,'CHOIX DU N+1'!$C$44)</f>
        <v>11</v>
      </c>
      <c r="Q41" s="76">
        <f>RANK(N41,$N$32:$N$50,'CHOIX DU N+1'!$C$45)</f>
        <v>6</v>
      </c>
      <c r="R41" s="76">
        <f>RANK(H41,$H$32:$H$50,'CHOIX DU N+1'!$C$46)</f>
        <v>5</v>
      </c>
      <c r="S41" s="76">
        <f>RANK(J41,$J$32:$J$50,'CHOIX DU N+1'!$C$47)</f>
        <v>10</v>
      </c>
      <c r="T41" s="76">
        <f>RANK(O41,$O$32:$O$50,'CHOIX DU N+1'!$C$48)</f>
        <v>15</v>
      </c>
      <c r="U41" s="3">
        <f ca="1">P41*'CHOIX DU N+1'!$D$44+Données!Q41*'CHOIX DU N+1'!$D$45+Données!R41*'CHOIX DU N+1'!$D$46+Données!S41*'CHOIX DU N+1'!$D$47+Données!T41*'CHOIX DU N+1'!$D$48+RAND()/100</f>
        <v>15.509736271577376</v>
      </c>
    </row>
    <row r="42" spans="1:21" x14ac:dyDescent="0.25">
      <c r="A42" s="76">
        <f t="shared" ca="1" si="4"/>
        <v>10</v>
      </c>
      <c r="B42" s="45" t="s">
        <v>49</v>
      </c>
      <c r="C42" s="46" t="s">
        <v>7</v>
      </c>
      <c r="D42" s="47">
        <v>34560</v>
      </c>
      <c r="E42" s="48">
        <v>42156</v>
      </c>
      <c r="F42" s="49">
        <v>2</v>
      </c>
      <c r="G42" s="50">
        <v>44203</v>
      </c>
      <c r="H42" s="46">
        <v>1</v>
      </c>
      <c r="I42" s="52">
        <v>1</v>
      </c>
      <c r="J42" s="10">
        <v>2</v>
      </c>
      <c r="K42" s="11"/>
      <c r="L42" s="12"/>
      <c r="M42" s="13">
        <f t="shared" si="5"/>
        <v>28.167008898015059</v>
      </c>
      <c r="N42" s="14">
        <f t="shared" si="6"/>
        <v>7.3702943189596164</v>
      </c>
      <c r="O42" s="15">
        <f t="shared" si="7"/>
        <v>44203</v>
      </c>
      <c r="P42" s="76">
        <f>RANK(M42,$M$32:$M$50,'CHOIX DU N+1'!$C$44)</f>
        <v>16</v>
      </c>
      <c r="Q42" s="76">
        <f>RANK(N42,$N$32:$N$50,'CHOIX DU N+1'!$C$45)</f>
        <v>12</v>
      </c>
      <c r="R42" s="76">
        <f>RANK(H42,$H$32:$H$50,'CHOIX DU N+1'!$C$46)</f>
        <v>5</v>
      </c>
      <c r="S42" s="76">
        <f>RANK(J42,$J$32:$J$50,'CHOIX DU N+1'!$C$47)</f>
        <v>10</v>
      </c>
      <c r="T42" s="76">
        <f>RANK(O42,$O$32:$O$50,'CHOIX DU N+1'!$C$48)</f>
        <v>1</v>
      </c>
      <c r="U42" s="3">
        <f ca="1">P42*'CHOIX DU N+1'!$D$44+Données!Q42*'CHOIX DU N+1'!$D$45+Données!R42*'CHOIX DU N+1'!$D$46+Données!S42*'CHOIX DU N+1'!$D$47+Données!T42*'CHOIX DU N+1'!$D$48+RAND()/100</f>
        <v>15.307676308924977</v>
      </c>
    </row>
    <row r="43" spans="1:21" x14ac:dyDescent="0.25">
      <c r="A43" s="76">
        <f t="shared" ca="1" si="4"/>
        <v>13</v>
      </c>
      <c r="B43" s="45" t="s">
        <v>51</v>
      </c>
      <c r="C43" s="46" t="s">
        <v>7</v>
      </c>
      <c r="D43" s="47">
        <v>26400</v>
      </c>
      <c r="E43" s="48">
        <v>35186</v>
      </c>
      <c r="F43" s="49">
        <v>2</v>
      </c>
      <c r="G43" s="50">
        <v>29245</v>
      </c>
      <c r="H43" s="46">
        <v>1</v>
      </c>
      <c r="I43" s="52">
        <v>1</v>
      </c>
      <c r="J43" s="10">
        <v>4</v>
      </c>
      <c r="K43" s="11"/>
      <c r="L43" s="12"/>
      <c r="M43" s="13">
        <f t="shared" si="5"/>
        <v>50.507871321013006</v>
      </c>
      <c r="N43" s="14">
        <f t="shared" si="6"/>
        <v>26.453114305270361</v>
      </c>
      <c r="O43" s="15">
        <f t="shared" si="7"/>
        <v>29245</v>
      </c>
      <c r="P43" s="76">
        <f>RANK(M43,$M$32:$M$50,'CHOIX DU N+1'!$C$44)</f>
        <v>2</v>
      </c>
      <c r="Q43" s="76">
        <f>RANK(N43,$N$32:$N$50,'CHOIX DU N+1'!$C$45)</f>
        <v>2</v>
      </c>
      <c r="R43" s="76">
        <f>RANK(H43,$H$32:$H$50,'CHOIX DU N+1'!$C$46)</f>
        <v>5</v>
      </c>
      <c r="S43" s="76">
        <f>RANK(J43,$J$32:$J$50,'CHOIX DU N+1'!$C$47)</f>
        <v>18</v>
      </c>
      <c r="T43" s="76">
        <f>RANK(O43,$O$32:$O$50,'CHOIX DU N+1'!$C$48)</f>
        <v>16</v>
      </c>
      <c r="U43" s="3">
        <f ca="1">P43*'CHOIX DU N+1'!$D$44+Données!Q43*'CHOIX DU N+1'!$D$45+Données!R43*'CHOIX DU N+1'!$D$46+Données!S43*'CHOIX DU N+1'!$D$47+Données!T43*'CHOIX DU N+1'!$D$48+RAND()/100</f>
        <v>15.708397168095168</v>
      </c>
    </row>
    <row r="44" spans="1:21" x14ac:dyDescent="0.25">
      <c r="A44" s="76">
        <f t="shared" ca="1" si="4"/>
        <v>4</v>
      </c>
      <c r="B44" s="45" t="s">
        <v>53</v>
      </c>
      <c r="C44" s="46" t="s">
        <v>7</v>
      </c>
      <c r="D44" s="47">
        <v>28683</v>
      </c>
      <c r="E44" s="48">
        <v>41061</v>
      </c>
      <c r="F44" s="49">
        <v>2</v>
      </c>
      <c r="G44" s="50">
        <v>33352</v>
      </c>
      <c r="H44" s="46">
        <v>0</v>
      </c>
      <c r="I44" s="52">
        <v>1</v>
      </c>
      <c r="J44" s="10">
        <v>1</v>
      </c>
      <c r="K44" s="11"/>
      <c r="L44" s="16" t="s">
        <v>92</v>
      </c>
      <c r="M44" s="13">
        <f t="shared" si="5"/>
        <v>44.257357973990416</v>
      </c>
      <c r="N44" s="14">
        <f t="shared" si="6"/>
        <v>10.368240930869268</v>
      </c>
      <c r="O44" s="15">
        <f t="shared" si="7"/>
        <v>33352</v>
      </c>
      <c r="P44" s="76">
        <f>RANK(M44,$M$32:$M$50,'CHOIX DU N+1'!$C$44)</f>
        <v>4</v>
      </c>
      <c r="Q44" s="76">
        <f>RANK(N44,$N$32:$N$50,'CHOIX DU N+1'!$C$45)</f>
        <v>9</v>
      </c>
      <c r="R44" s="76">
        <f>RANK(H44,$H$32:$H$50,'CHOIX DU N+1'!$C$46)</f>
        <v>9</v>
      </c>
      <c r="S44" s="76">
        <f>RANK(J44,$J$32:$J$50,'CHOIX DU N+1'!$C$47)</f>
        <v>5</v>
      </c>
      <c r="T44" s="76">
        <f>RANK(O44,$O$32:$O$50,'CHOIX DU N+1'!$C$48)</f>
        <v>11</v>
      </c>
      <c r="U44" s="3">
        <f ca="1">P44*'CHOIX DU N+1'!$D$44+Données!Q44*'CHOIX DU N+1'!$D$45+Données!R44*'CHOIX DU N+1'!$D$46+Données!S44*'CHOIX DU N+1'!$D$47+Données!T44*'CHOIX DU N+1'!$D$48+RAND()/100</f>
        <v>11.700213749813827</v>
      </c>
    </row>
    <row r="45" spans="1:21" x14ac:dyDescent="0.25">
      <c r="A45" s="76">
        <f t="shared" ca="1" si="4"/>
        <v>16</v>
      </c>
      <c r="B45" s="45" t="s">
        <v>55</v>
      </c>
      <c r="C45" s="46" t="s">
        <v>7</v>
      </c>
      <c r="D45" s="47">
        <v>34807</v>
      </c>
      <c r="E45" s="48">
        <v>42156</v>
      </c>
      <c r="F45" s="49">
        <v>2</v>
      </c>
      <c r="G45" s="50">
        <v>33734</v>
      </c>
      <c r="H45" s="46">
        <v>0</v>
      </c>
      <c r="I45" s="52">
        <v>1</v>
      </c>
      <c r="J45" s="10">
        <v>2</v>
      </c>
      <c r="K45" s="11"/>
      <c r="L45" s="12"/>
      <c r="M45" s="13">
        <f t="shared" si="5"/>
        <v>27.49075975359343</v>
      </c>
      <c r="N45" s="14">
        <f t="shared" si="6"/>
        <v>7.3702943189596164</v>
      </c>
      <c r="O45" s="15">
        <f t="shared" si="7"/>
        <v>33734</v>
      </c>
      <c r="P45" s="76">
        <f>RANK(M45,$M$32:$M$50,'CHOIX DU N+1'!$C$44)</f>
        <v>18</v>
      </c>
      <c r="Q45" s="76">
        <f>RANK(N45,$N$32:$N$50,'CHOIX DU N+1'!$C$45)</f>
        <v>12</v>
      </c>
      <c r="R45" s="76">
        <f>RANK(H45,$H$32:$H$50,'CHOIX DU N+1'!$C$46)</f>
        <v>9</v>
      </c>
      <c r="S45" s="76">
        <f>RANK(J45,$J$32:$J$50,'CHOIX DU N+1'!$C$47)</f>
        <v>10</v>
      </c>
      <c r="T45" s="76">
        <f>RANK(O45,$O$32:$O$50,'CHOIX DU N+1'!$C$48)</f>
        <v>7</v>
      </c>
      <c r="U45" s="3">
        <f ca="1">P45*'CHOIX DU N+1'!$D$44+Données!Q45*'CHOIX DU N+1'!$D$45+Données!R45*'CHOIX DU N+1'!$D$46+Données!S45*'CHOIX DU N+1'!$D$47+Données!T45*'CHOIX DU N+1'!$D$48+RAND()/100</f>
        <v>19.305790603171886</v>
      </c>
    </row>
    <row r="46" spans="1:21" x14ac:dyDescent="0.25">
      <c r="A46" s="76">
        <f t="shared" ca="1" si="4"/>
        <v>7</v>
      </c>
      <c r="B46" s="45" t="s">
        <v>58</v>
      </c>
      <c r="C46" s="46" t="s">
        <v>6</v>
      </c>
      <c r="D46" s="47">
        <v>30364</v>
      </c>
      <c r="E46" s="48">
        <v>39052</v>
      </c>
      <c r="F46" s="49">
        <v>2</v>
      </c>
      <c r="G46" s="50">
        <v>27529</v>
      </c>
      <c r="H46" s="46">
        <v>0</v>
      </c>
      <c r="I46" s="52">
        <v>0.8</v>
      </c>
      <c r="J46" s="10">
        <v>1</v>
      </c>
      <c r="K46" s="11"/>
      <c r="L46" s="16" t="s">
        <v>93</v>
      </c>
      <c r="M46" s="13">
        <f t="shared" si="5"/>
        <v>39.655030800821358</v>
      </c>
      <c r="N46" s="14">
        <f t="shared" si="6"/>
        <v>15.868583162217659</v>
      </c>
      <c r="O46" s="15">
        <f t="shared" si="7"/>
        <v>34411.25</v>
      </c>
      <c r="P46" s="76">
        <f>RANK(M46,$M$32:$M$50,'CHOIX DU N+1'!$C$44)</f>
        <v>12</v>
      </c>
      <c r="Q46" s="76">
        <f>RANK(N46,$N$32:$N$50,'CHOIX DU N+1'!$C$45)</f>
        <v>6</v>
      </c>
      <c r="R46" s="76">
        <f>RANK(H46,$H$32:$H$50,'CHOIX DU N+1'!$C$46)</f>
        <v>9</v>
      </c>
      <c r="S46" s="76">
        <f>RANK(J46,$J$32:$J$50,'CHOIX DU N+1'!$C$47)</f>
        <v>5</v>
      </c>
      <c r="T46" s="76">
        <f>RANK(O46,$O$32:$O$50,'CHOIX DU N+1'!$C$48)</f>
        <v>5</v>
      </c>
      <c r="U46" s="3">
        <f ca="1">P46*'CHOIX DU N+1'!$D$44+Données!Q46*'CHOIX DU N+1'!$D$45+Données!R46*'CHOIX DU N+1'!$D$46+Données!S46*'CHOIX DU N+1'!$D$47+Données!T46*'CHOIX DU N+1'!$D$48+RAND()/100</f>
        <v>13.402081234807421</v>
      </c>
    </row>
    <row r="47" spans="1:21" x14ac:dyDescent="0.25">
      <c r="A47" s="76">
        <f t="shared" ca="1" si="4"/>
        <v>3</v>
      </c>
      <c r="B47" s="45" t="s">
        <v>62</v>
      </c>
      <c r="C47" s="46" t="s">
        <v>6</v>
      </c>
      <c r="D47" s="47">
        <v>29830</v>
      </c>
      <c r="E47" s="48">
        <v>43313</v>
      </c>
      <c r="F47" s="49">
        <v>2</v>
      </c>
      <c r="G47" s="50">
        <v>19864</v>
      </c>
      <c r="H47" s="46">
        <v>26</v>
      </c>
      <c r="I47" s="52">
        <v>0.6</v>
      </c>
      <c r="J47" s="10">
        <v>1</v>
      </c>
      <c r="K47" s="11"/>
      <c r="L47" s="12"/>
      <c r="M47" s="13">
        <f t="shared" si="5"/>
        <v>41.117043121149898</v>
      </c>
      <c r="N47" s="14">
        <f t="shared" si="6"/>
        <v>4.2026009582477757</v>
      </c>
      <c r="O47" s="15">
        <f t="shared" si="7"/>
        <v>33106.666666666664</v>
      </c>
      <c r="P47" s="76">
        <f>RANK(M47,$M$32:$M$50,'CHOIX DU N+1'!$C$44)</f>
        <v>10</v>
      </c>
      <c r="Q47" s="76">
        <f>RANK(N47,$N$32:$N$50,'CHOIX DU N+1'!$C$45)</f>
        <v>16</v>
      </c>
      <c r="R47" s="76">
        <f>RANK(H47,$H$32:$H$50,'CHOIX DU N+1'!$C$46)</f>
        <v>1</v>
      </c>
      <c r="S47" s="76">
        <f>RANK(J47,$J$32:$J$50,'CHOIX DU N+1'!$C$47)</f>
        <v>5</v>
      </c>
      <c r="T47" s="76">
        <f>RANK(O47,$O$32:$O$50,'CHOIX DU N+1'!$C$48)</f>
        <v>12</v>
      </c>
      <c r="U47" s="3">
        <f ca="1">P47*'CHOIX DU N+1'!$D$44+Données!Q47*'CHOIX DU N+1'!$D$45+Données!R47*'CHOIX DU N+1'!$D$46+Données!S47*'CHOIX DU N+1'!$D$47+Données!T47*'CHOIX DU N+1'!$D$48+RAND()/100</f>
        <v>11.007393910260456</v>
      </c>
    </row>
    <row r="48" spans="1:21" x14ac:dyDescent="0.25">
      <c r="A48" s="76">
        <f t="shared" ca="1" si="4"/>
        <v>11</v>
      </c>
      <c r="B48" s="45" t="s">
        <v>70</v>
      </c>
      <c r="C48" s="46" t="s">
        <v>7</v>
      </c>
      <c r="D48" s="47">
        <v>28834</v>
      </c>
      <c r="E48" s="48">
        <v>37561</v>
      </c>
      <c r="F48" s="49">
        <v>2</v>
      </c>
      <c r="G48" s="50">
        <v>28774</v>
      </c>
      <c r="H48" s="46">
        <v>0</v>
      </c>
      <c r="I48" s="52">
        <v>1</v>
      </c>
      <c r="J48" s="10">
        <v>2</v>
      </c>
      <c r="K48" s="11"/>
      <c r="L48" s="12"/>
      <c r="M48" s="13">
        <f t="shared" si="5"/>
        <v>43.843942505133469</v>
      </c>
      <c r="N48" s="14">
        <f t="shared" si="6"/>
        <v>19.950718685831621</v>
      </c>
      <c r="O48" s="15">
        <f t="shared" si="7"/>
        <v>28774</v>
      </c>
      <c r="P48" s="76">
        <f>RANK(M48,$M$32:$M$50,'CHOIX DU N+1'!$C$44)</f>
        <v>5</v>
      </c>
      <c r="Q48" s="76">
        <f>RANK(N48,$N$32:$N$50,'CHOIX DU N+1'!$C$45)</f>
        <v>3</v>
      </c>
      <c r="R48" s="76">
        <f>RANK(H48,$H$32:$H$50,'CHOIX DU N+1'!$C$46)</f>
        <v>9</v>
      </c>
      <c r="S48" s="76">
        <f>RANK(J48,$J$32:$J$50,'CHOIX DU N+1'!$C$47)</f>
        <v>10</v>
      </c>
      <c r="T48" s="76">
        <f>RANK(O48,$O$32:$O$50,'CHOIX DU N+1'!$C$48)</f>
        <v>18</v>
      </c>
      <c r="U48" s="3">
        <f ca="1">P48*'CHOIX DU N+1'!$D$44+Données!Q48*'CHOIX DU N+1'!$D$45+Données!R48*'CHOIX DU N+1'!$D$46+Données!S48*'CHOIX DU N+1'!$D$47+Données!T48*'CHOIX DU N+1'!$D$48+RAND()/100</f>
        <v>15.40756749909932</v>
      </c>
    </row>
    <row r="49" spans="1:24" x14ac:dyDescent="0.25">
      <c r="A49" s="76">
        <f t="shared" ca="1" si="4"/>
        <v>15</v>
      </c>
      <c r="B49" s="45" t="s">
        <v>71</v>
      </c>
      <c r="C49" s="46" t="s">
        <v>7</v>
      </c>
      <c r="D49" s="47">
        <v>31423</v>
      </c>
      <c r="E49" s="48">
        <v>38626</v>
      </c>
      <c r="F49" s="49">
        <v>2</v>
      </c>
      <c r="G49" s="50">
        <v>23432</v>
      </c>
      <c r="H49" s="46">
        <v>4</v>
      </c>
      <c r="I49" s="52">
        <v>0.7</v>
      </c>
      <c r="J49" s="10">
        <v>3</v>
      </c>
      <c r="K49" s="11"/>
      <c r="L49" s="12"/>
      <c r="M49" s="13">
        <f t="shared" si="5"/>
        <v>36.755646817248461</v>
      </c>
      <c r="N49" s="14">
        <f t="shared" si="6"/>
        <v>17.034907597535934</v>
      </c>
      <c r="O49" s="15">
        <f t="shared" si="7"/>
        <v>33474.285714285717</v>
      </c>
      <c r="P49" s="76">
        <f>RANK(M49,$M$32:$M$50,'CHOIX DU N+1'!$C$44)</f>
        <v>13</v>
      </c>
      <c r="Q49" s="76">
        <f>RANK(N49,$N$32:$N$50,'CHOIX DU N+1'!$C$45)</f>
        <v>5</v>
      </c>
      <c r="R49" s="76">
        <f>RANK(H49,$H$32:$H$50,'CHOIX DU N+1'!$C$46)</f>
        <v>4</v>
      </c>
      <c r="S49" s="76">
        <f>RANK(J49,$J$32:$J$50,'CHOIX DU N+1'!$C$47)</f>
        <v>16</v>
      </c>
      <c r="T49" s="76">
        <f>RANK(O49,$O$32:$O$50,'CHOIX DU N+1'!$C$48)</f>
        <v>10</v>
      </c>
      <c r="U49" s="3">
        <f ca="1">P49*'CHOIX DU N+1'!$D$44+Données!Q49*'CHOIX DU N+1'!$D$45+Données!R49*'CHOIX DU N+1'!$D$46+Données!S49*'CHOIX DU N+1'!$D$47+Données!T49*'CHOIX DU N+1'!$D$48+RAND()/100</f>
        <v>17.704177854311329</v>
      </c>
    </row>
    <row r="50" spans="1:24" x14ac:dyDescent="0.25">
      <c r="A50" s="76">
        <f ca="1">RANK(U50,$U$32:$U$50,1)</f>
        <v>6</v>
      </c>
      <c r="B50" s="45" t="s">
        <v>72</v>
      </c>
      <c r="C50" s="46" t="s">
        <v>6</v>
      </c>
      <c r="D50" s="47">
        <v>29591</v>
      </c>
      <c r="E50" s="48">
        <v>44440</v>
      </c>
      <c r="F50" s="49">
        <v>2</v>
      </c>
      <c r="G50" s="50">
        <v>36340</v>
      </c>
      <c r="H50" s="46">
        <v>0</v>
      </c>
      <c r="I50" s="52">
        <v>1</v>
      </c>
      <c r="J50" s="10">
        <v>1</v>
      </c>
      <c r="K50" s="11"/>
      <c r="L50" s="12"/>
      <c r="M50" s="13">
        <f t="shared" si="5"/>
        <v>41.771389459274467</v>
      </c>
      <c r="N50" s="14">
        <f t="shared" si="6"/>
        <v>1.1170431211498972</v>
      </c>
      <c r="O50" s="15">
        <f t="shared" si="7"/>
        <v>36340</v>
      </c>
      <c r="P50" s="76">
        <f>RANK(M50,$M$32:$M$50,'CHOIX DU N+1'!$C$44)</f>
        <v>8</v>
      </c>
      <c r="Q50" s="76">
        <f>RANK(N50,$N$32:$N$50,'CHOIX DU N+1'!$C$45)</f>
        <v>19</v>
      </c>
      <c r="R50" s="76">
        <f>RANK(H50,$H$32:$H$50,'CHOIX DU N+1'!$C$46)</f>
        <v>9</v>
      </c>
      <c r="S50" s="76">
        <f>RANK(J50,$J$32:$J$50,'CHOIX DU N+1'!$C$47)</f>
        <v>5</v>
      </c>
      <c r="T50" s="76">
        <f>RANK(O50,$O$32:$O$50,'CHOIX DU N+1'!$C$48)</f>
        <v>3</v>
      </c>
      <c r="U50" s="3">
        <f ca="1">P50*'CHOIX DU N+1'!$D$44+Données!Q50*'CHOIX DU N+1'!$D$45+Données!R50*'CHOIX DU N+1'!$D$46+Données!S50*'CHOIX DU N+1'!$D$47+Données!T50*'CHOIX DU N+1'!$D$48+RAND()/100</f>
        <v>12.708600059049468</v>
      </c>
    </row>
    <row r="51" spans="1:24" x14ac:dyDescent="0.25">
      <c r="A51" s="77">
        <f ca="1">RANK(U51,$U$51:$U$63,1)</f>
        <v>7</v>
      </c>
      <c r="B51" s="45" t="s">
        <v>12</v>
      </c>
      <c r="C51" s="46" t="s">
        <v>6</v>
      </c>
      <c r="D51" s="47">
        <v>26974</v>
      </c>
      <c r="E51" s="48">
        <v>37257</v>
      </c>
      <c r="F51" s="49">
        <v>3</v>
      </c>
      <c r="G51" s="50">
        <v>49929</v>
      </c>
      <c r="H51" s="51">
        <v>2</v>
      </c>
      <c r="I51" s="52">
        <v>1</v>
      </c>
      <c r="J51" s="10">
        <v>0</v>
      </c>
      <c r="K51" s="11"/>
      <c r="L51" s="16" t="s">
        <v>82</v>
      </c>
      <c r="M51" s="13">
        <f t="shared" si="5"/>
        <v>48.936344969199176</v>
      </c>
      <c r="N51" s="14">
        <f t="shared" si="6"/>
        <v>20.78302532511978</v>
      </c>
      <c r="O51" s="15">
        <f t="shared" si="7"/>
        <v>49929</v>
      </c>
      <c r="P51" s="77">
        <f>RANK(M51,$M$51:$M$63,'CHOIX DU N+1'!$C$52)</f>
        <v>11</v>
      </c>
      <c r="Q51" s="77">
        <f>RANK(N51,$N$51:$N$63,'CHOIX DU N+1'!$C$53)</f>
        <v>10</v>
      </c>
      <c r="R51" s="77">
        <f>RANK(H51,$H$51:$H$63,'CHOIX DU N+1'!$C$54)</f>
        <v>4</v>
      </c>
      <c r="S51" s="77">
        <f>RANK(J51,$J$51:$J$63,'CHOIX DU N+1'!$C$55)</f>
        <v>1</v>
      </c>
      <c r="T51" s="77">
        <f>RANK(O51,$O$51:$O$63,'CHOIX DU N+1'!$C$56)</f>
        <v>4</v>
      </c>
      <c r="U51" s="95">
        <f ca="1">P51*'CHOIX DU N+1'!$D$52+Données!Q51*'CHOIX DU N+1'!$D$53+Données!R51*'CHOIX DU N+1'!$D$54+Données!S51*'CHOIX DU N+1'!$D$55+Données!T51*'CHOIX DU N+1'!$D$56+RAND()/100</f>
        <v>4.7023813577400881</v>
      </c>
      <c r="W51" s="73"/>
      <c r="X51" s="73"/>
    </row>
    <row r="52" spans="1:24" x14ac:dyDescent="0.25">
      <c r="A52" s="77">
        <f t="shared" ref="A52:A63" ca="1" si="8">RANK(U52,$U$51:$U$63,1)</f>
        <v>12</v>
      </c>
      <c r="B52" s="45" t="s">
        <v>19</v>
      </c>
      <c r="C52" s="46" t="s">
        <v>6</v>
      </c>
      <c r="D52" s="47">
        <v>23834</v>
      </c>
      <c r="E52" s="48">
        <v>32690</v>
      </c>
      <c r="F52" s="49">
        <v>3</v>
      </c>
      <c r="G52" s="50">
        <v>55313</v>
      </c>
      <c r="H52" s="51">
        <v>3</v>
      </c>
      <c r="I52" s="52">
        <v>1</v>
      </c>
      <c r="J52" s="10">
        <v>1</v>
      </c>
      <c r="K52" s="11"/>
      <c r="L52" s="16" t="s">
        <v>85</v>
      </c>
      <c r="M52" s="13">
        <f t="shared" si="5"/>
        <v>57.533196440793979</v>
      </c>
      <c r="N52" s="14">
        <f t="shared" si="6"/>
        <v>33.286789869952088</v>
      </c>
      <c r="O52" s="15">
        <f t="shared" si="7"/>
        <v>55313</v>
      </c>
      <c r="P52" s="77">
        <f>RANK(M52,$M$51:$M$63,'CHOIX DU N+1'!$C$52)</f>
        <v>13</v>
      </c>
      <c r="Q52" s="77">
        <f>RANK(N52,$N$51:$N$63,'CHOIX DU N+1'!$C$53)</f>
        <v>12</v>
      </c>
      <c r="R52" s="77">
        <f>RANK(H52,$H$51:$H$63,'CHOIX DU N+1'!$C$54)</f>
        <v>3</v>
      </c>
      <c r="S52" s="77">
        <f>RANK(J52,$J$51:$J$63,'CHOIX DU N+1'!$C$55)</f>
        <v>8</v>
      </c>
      <c r="T52" s="77">
        <f>RANK(O52,$O$51:$O$63,'CHOIX DU N+1'!$C$56)</f>
        <v>11</v>
      </c>
      <c r="U52" s="95">
        <f ca="1">P52*'CHOIX DU N+1'!$D$52+Données!Q52*'CHOIX DU N+1'!$D$53+Données!R52*'CHOIX DU N+1'!$D$54+Données!S52*'CHOIX DU N+1'!$D$55+Données!T52*'CHOIX DU N+1'!$D$56+RAND()/100</f>
        <v>8.7025019269249544</v>
      </c>
      <c r="W52" s="74"/>
      <c r="X52" s="74"/>
    </row>
    <row r="53" spans="1:24" x14ac:dyDescent="0.25">
      <c r="A53" s="77">
        <f t="shared" ca="1" si="8"/>
        <v>6</v>
      </c>
      <c r="B53" s="45" t="s">
        <v>30</v>
      </c>
      <c r="C53" s="46" t="s">
        <v>6</v>
      </c>
      <c r="D53" s="47">
        <v>30387</v>
      </c>
      <c r="E53" s="48">
        <v>43435</v>
      </c>
      <c r="F53" s="49">
        <v>3</v>
      </c>
      <c r="G53" s="50">
        <v>54566</v>
      </c>
      <c r="H53" s="51">
        <v>9</v>
      </c>
      <c r="I53" s="52">
        <v>1</v>
      </c>
      <c r="J53" s="10">
        <v>0</v>
      </c>
      <c r="K53" s="11"/>
      <c r="L53" s="12"/>
      <c r="M53" s="13">
        <f t="shared" si="5"/>
        <v>39.592060232717316</v>
      </c>
      <c r="N53" s="14">
        <f t="shared" si="6"/>
        <v>3.868583162217659</v>
      </c>
      <c r="O53" s="15">
        <f t="shared" si="7"/>
        <v>54566</v>
      </c>
      <c r="P53" s="77">
        <f>RANK(M53,$M$51:$M$63,'CHOIX DU N+1'!$C$52)</f>
        <v>9</v>
      </c>
      <c r="Q53" s="77">
        <f>RANK(N53,$N$51:$N$63,'CHOIX DU N+1'!$C$53)</f>
        <v>2</v>
      </c>
      <c r="R53" s="77">
        <f>RANK(H53,$H$51:$H$63,'CHOIX DU N+1'!$C$54)</f>
        <v>2</v>
      </c>
      <c r="S53" s="77">
        <f>RANK(J53,$J$51:$J$63,'CHOIX DU N+1'!$C$55)</f>
        <v>1</v>
      </c>
      <c r="T53" s="77">
        <f>RANK(O53,$O$51:$O$63,'CHOIX DU N+1'!$C$56)</f>
        <v>10</v>
      </c>
      <c r="U53" s="95">
        <f ca="1">P53*'CHOIX DU N+1'!$D$52+Données!Q53*'CHOIX DU N+1'!$D$53+Données!R53*'CHOIX DU N+1'!$D$54+Données!S53*'CHOIX DU N+1'!$D$55+Données!T53*'CHOIX DU N+1'!$D$56+RAND()/100</f>
        <v>4.5014187911120889</v>
      </c>
    </row>
    <row r="54" spans="1:24" x14ac:dyDescent="0.25">
      <c r="A54" s="77">
        <f t="shared" ca="1" si="8"/>
        <v>5</v>
      </c>
      <c r="B54" s="45" t="s">
        <v>31</v>
      </c>
      <c r="C54" s="46" t="s">
        <v>7</v>
      </c>
      <c r="D54" s="47">
        <v>30917</v>
      </c>
      <c r="E54" s="48">
        <v>39661</v>
      </c>
      <c r="F54" s="49">
        <v>3</v>
      </c>
      <c r="G54" s="50">
        <v>46356</v>
      </c>
      <c r="H54" s="51">
        <v>0</v>
      </c>
      <c r="I54" s="52">
        <v>1</v>
      </c>
      <c r="J54" s="10">
        <v>0</v>
      </c>
      <c r="K54" s="11"/>
      <c r="L54" s="12"/>
      <c r="M54" s="13">
        <f t="shared" si="5"/>
        <v>38.1409993155373</v>
      </c>
      <c r="N54" s="14">
        <f t="shared" si="6"/>
        <v>14.201232032854209</v>
      </c>
      <c r="O54" s="15">
        <f t="shared" si="7"/>
        <v>46356</v>
      </c>
      <c r="P54" s="77">
        <f>RANK(M54,$M$51:$M$63,'CHOIX DU N+1'!$C$52)</f>
        <v>8</v>
      </c>
      <c r="Q54" s="77">
        <f>RANK(N54,$N$51:$N$63,'CHOIX DU N+1'!$C$53)</f>
        <v>9</v>
      </c>
      <c r="R54" s="77">
        <f>RANK(H54,$H$51:$H$63,'CHOIX DU N+1'!$C$54)</f>
        <v>8</v>
      </c>
      <c r="S54" s="77">
        <f>RANK(J54,$J$51:$J$63,'CHOIX DU N+1'!$C$55)</f>
        <v>1</v>
      </c>
      <c r="T54" s="77">
        <f>RANK(O54,$O$51:$O$63,'CHOIX DU N+1'!$C$56)</f>
        <v>3</v>
      </c>
      <c r="U54" s="95">
        <f ca="1">P54*'CHOIX DU N+1'!$D$52+Données!Q54*'CHOIX DU N+1'!$D$53+Données!R54*'CHOIX DU N+1'!$D$54+Données!S54*'CHOIX DU N+1'!$D$55+Données!T54*'CHOIX DU N+1'!$D$56+RAND()/100</f>
        <v>4.2009333054883138</v>
      </c>
    </row>
    <row r="55" spans="1:24" x14ac:dyDescent="0.25">
      <c r="A55" s="77">
        <f t="shared" ca="1" si="8"/>
        <v>2</v>
      </c>
      <c r="B55" s="45" t="s">
        <v>33</v>
      </c>
      <c r="C55" s="46" t="s">
        <v>6</v>
      </c>
      <c r="D55" s="47">
        <v>32815</v>
      </c>
      <c r="E55" s="48">
        <v>41883</v>
      </c>
      <c r="F55" s="49">
        <v>3</v>
      </c>
      <c r="G55" s="50">
        <v>52174</v>
      </c>
      <c r="H55" s="51">
        <v>1</v>
      </c>
      <c r="I55" s="52">
        <v>1</v>
      </c>
      <c r="J55" s="10">
        <v>0</v>
      </c>
      <c r="K55" s="11"/>
      <c r="L55" s="12"/>
      <c r="M55" s="13">
        <f t="shared" si="5"/>
        <v>32.944558521560573</v>
      </c>
      <c r="N55" s="14">
        <f t="shared" si="6"/>
        <v>8.1177275838466798</v>
      </c>
      <c r="O55" s="15">
        <f t="shared" si="7"/>
        <v>52174</v>
      </c>
      <c r="P55" s="77">
        <f>RANK(M55,$M$51:$M$63,'CHOIX DU N+1'!$C$52)</f>
        <v>6</v>
      </c>
      <c r="Q55" s="77">
        <f>RANK(N55,$N$51:$N$63,'CHOIX DU N+1'!$C$53)</f>
        <v>5</v>
      </c>
      <c r="R55" s="77">
        <f>RANK(H55,$H$51:$H$63,'CHOIX DU N+1'!$C$54)</f>
        <v>6</v>
      </c>
      <c r="S55" s="77">
        <f>RANK(J55,$J$51:$J$63,'CHOIX DU N+1'!$C$55)</f>
        <v>1</v>
      </c>
      <c r="T55" s="77">
        <f>RANK(O55,$O$51:$O$63,'CHOIX DU N+1'!$C$56)</f>
        <v>6</v>
      </c>
      <c r="U55" s="95">
        <f ca="1">P55*'CHOIX DU N+1'!$D$52+Données!Q55*'CHOIX DU N+1'!$D$53+Données!R55*'CHOIX DU N+1'!$D$54+Données!S55*'CHOIX DU N+1'!$D$55+Données!T55*'CHOIX DU N+1'!$D$56+RAND()/100</f>
        <v>3.8057537180488104</v>
      </c>
    </row>
    <row r="56" spans="1:24" x14ac:dyDescent="0.25">
      <c r="A56" s="77">
        <f t="shared" ca="1" si="8"/>
        <v>9</v>
      </c>
      <c r="B56" s="45" t="s">
        <v>43</v>
      </c>
      <c r="C56" s="46" t="s">
        <v>6</v>
      </c>
      <c r="D56" s="47">
        <v>34633</v>
      </c>
      <c r="E56" s="48">
        <v>41334</v>
      </c>
      <c r="F56" s="49">
        <v>3</v>
      </c>
      <c r="G56" s="50">
        <v>50237</v>
      </c>
      <c r="H56" s="46">
        <v>2</v>
      </c>
      <c r="I56" s="52">
        <v>1</v>
      </c>
      <c r="J56" s="10">
        <v>2</v>
      </c>
      <c r="K56" s="11" t="s">
        <v>84</v>
      </c>
      <c r="L56" s="12"/>
      <c r="M56" s="13">
        <f t="shared" si="5"/>
        <v>27.967145790554415</v>
      </c>
      <c r="N56" s="14">
        <f t="shared" si="6"/>
        <v>9.6208076659822037</v>
      </c>
      <c r="O56" s="15">
        <f t="shared" si="7"/>
        <v>50237</v>
      </c>
      <c r="P56" s="77">
        <f>RANK(M56,$M$51:$M$63,'CHOIX DU N+1'!$C$52)</f>
        <v>3</v>
      </c>
      <c r="Q56" s="77">
        <f>RANK(N56,$N$51:$N$63,'CHOIX DU N+1'!$C$53)</f>
        <v>8</v>
      </c>
      <c r="R56" s="77">
        <f>RANK(H56,$H$51:$H$63,'CHOIX DU N+1'!$C$54)</f>
        <v>4</v>
      </c>
      <c r="S56" s="77">
        <f>RANK(J56,$J$51:$J$63,'CHOIX DU N+1'!$C$55)</f>
        <v>11</v>
      </c>
      <c r="T56" s="77">
        <f>RANK(O56,$O$51:$O$63,'CHOIX DU N+1'!$C$56)</f>
        <v>5</v>
      </c>
      <c r="U56" s="95">
        <f ca="1">P56*'CHOIX DU N+1'!$D$52+Données!Q56*'CHOIX DU N+1'!$D$53+Données!R56*'CHOIX DU N+1'!$D$54+Données!S56*'CHOIX DU N+1'!$D$55+Données!T56*'CHOIX DU N+1'!$D$56+RAND()/100</f>
        <v>6.1010889078270525</v>
      </c>
    </row>
    <row r="57" spans="1:24" x14ac:dyDescent="0.25">
      <c r="A57" s="77">
        <f t="shared" ca="1" si="8"/>
        <v>11</v>
      </c>
      <c r="B57" s="45" t="s">
        <v>48</v>
      </c>
      <c r="C57" s="46" t="s">
        <v>6</v>
      </c>
      <c r="D57" s="47">
        <v>32980</v>
      </c>
      <c r="E57" s="48">
        <v>41883</v>
      </c>
      <c r="F57" s="49">
        <v>3</v>
      </c>
      <c r="G57" s="50">
        <v>54312</v>
      </c>
      <c r="H57" s="46">
        <v>0</v>
      </c>
      <c r="I57" s="52">
        <v>1</v>
      </c>
      <c r="J57" s="10">
        <v>2</v>
      </c>
      <c r="K57" s="11"/>
      <c r="L57" s="16" t="s">
        <v>91</v>
      </c>
      <c r="M57" s="13">
        <f t="shared" si="5"/>
        <v>32.492813141683776</v>
      </c>
      <c r="N57" s="14">
        <f t="shared" si="6"/>
        <v>8.1177275838466798</v>
      </c>
      <c r="O57" s="15">
        <f t="shared" si="7"/>
        <v>54312</v>
      </c>
      <c r="P57" s="77">
        <f>RANK(M57,$M$51:$M$63,'CHOIX DU N+1'!$C$52)</f>
        <v>5</v>
      </c>
      <c r="Q57" s="77">
        <f>RANK(N57,$N$51:$N$63,'CHOIX DU N+1'!$C$53)</f>
        <v>5</v>
      </c>
      <c r="R57" s="77">
        <f>RANK(H57,$H$51:$H$63,'CHOIX DU N+1'!$C$54)</f>
        <v>8</v>
      </c>
      <c r="S57" s="77">
        <f>RANK(J57,$J$51:$J$63,'CHOIX DU N+1'!$C$55)</f>
        <v>11</v>
      </c>
      <c r="T57" s="77">
        <f>RANK(O57,$O$51:$O$63,'CHOIX DU N+1'!$C$56)</f>
        <v>9</v>
      </c>
      <c r="U57" s="95">
        <f ca="1">P57*'CHOIX DU N+1'!$D$52+Données!Q57*'CHOIX DU N+1'!$D$53+Données!R57*'CHOIX DU N+1'!$D$54+Données!S57*'CHOIX DU N+1'!$D$55+Données!T57*'CHOIX DU N+1'!$D$56+RAND()/100</f>
        <v>7.4075151181152865</v>
      </c>
    </row>
    <row r="58" spans="1:24" x14ac:dyDescent="0.25">
      <c r="A58" s="77">
        <f t="shared" ca="1" si="8"/>
        <v>8</v>
      </c>
      <c r="B58" s="45" t="s">
        <v>56</v>
      </c>
      <c r="C58" s="46" t="s">
        <v>6</v>
      </c>
      <c r="D58" s="47">
        <v>34165</v>
      </c>
      <c r="E58" s="48">
        <v>41974</v>
      </c>
      <c r="F58" s="49">
        <v>3</v>
      </c>
      <c r="G58" s="50">
        <v>53110</v>
      </c>
      <c r="H58" s="46">
        <v>0</v>
      </c>
      <c r="I58" s="52">
        <v>1</v>
      </c>
      <c r="J58" s="10">
        <v>1</v>
      </c>
      <c r="K58" s="11"/>
      <c r="L58" s="12"/>
      <c r="M58" s="13">
        <f t="shared" si="5"/>
        <v>29.248459958932237</v>
      </c>
      <c r="N58" s="14">
        <f t="shared" si="6"/>
        <v>7.868583162217659</v>
      </c>
      <c r="O58" s="15">
        <f t="shared" si="7"/>
        <v>53110</v>
      </c>
      <c r="P58" s="77">
        <f>RANK(M58,$M$51:$M$63,'CHOIX DU N+1'!$C$52)</f>
        <v>4</v>
      </c>
      <c r="Q58" s="77">
        <f>RANK(N58,$N$51:$N$63,'CHOIX DU N+1'!$C$53)</f>
        <v>4</v>
      </c>
      <c r="R58" s="77">
        <f>RANK(H58,$H$51:$H$63,'CHOIX DU N+1'!$C$54)</f>
        <v>8</v>
      </c>
      <c r="S58" s="77">
        <f>RANK(J58,$J$51:$J$63,'CHOIX DU N+1'!$C$55)</f>
        <v>8</v>
      </c>
      <c r="T58" s="77">
        <f>RANK(O58,$O$51:$O$63,'CHOIX DU N+1'!$C$56)</f>
        <v>8</v>
      </c>
      <c r="U58" s="95">
        <f ca="1">P58*'CHOIX DU N+1'!$D$52+Données!Q58*'CHOIX DU N+1'!$D$53+Données!R58*'CHOIX DU N+1'!$D$54+Données!S58*'CHOIX DU N+1'!$D$55+Données!T58*'CHOIX DU N+1'!$D$56+RAND()/100</f>
        <v>6.000498586624234</v>
      </c>
    </row>
    <row r="59" spans="1:24" x14ac:dyDescent="0.25">
      <c r="A59" s="77">
        <f t="shared" ca="1" si="8"/>
        <v>3</v>
      </c>
      <c r="B59" s="45" t="s">
        <v>57</v>
      </c>
      <c r="C59" s="46" t="s">
        <v>7</v>
      </c>
      <c r="D59" s="47">
        <v>35990</v>
      </c>
      <c r="E59" s="48">
        <v>43282</v>
      </c>
      <c r="F59" s="49">
        <v>3</v>
      </c>
      <c r="G59" s="50">
        <v>59173</v>
      </c>
      <c r="H59" s="46">
        <v>1</v>
      </c>
      <c r="I59" s="52">
        <v>1</v>
      </c>
      <c r="J59" s="10">
        <v>0</v>
      </c>
      <c r="K59" s="11" t="s">
        <v>89</v>
      </c>
      <c r="L59" s="12"/>
      <c r="M59" s="13">
        <f t="shared" si="5"/>
        <v>24.251882272416154</v>
      </c>
      <c r="N59" s="14">
        <f t="shared" si="6"/>
        <v>4.2874743326488707</v>
      </c>
      <c r="O59" s="15">
        <f t="shared" si="7"/>
        <v>59173</v>
      </c>
      <c r="P59" s="77">
        <f>RANK(M59,$M$51:$M$63,'CHOIX DU N+1'!$C$52)</f>
        <v>1</v>
      </c>
      <c r="Q59" s="77">
        <f>RANK(N59,$N$51:$N$63,'CHOIX DU N+1'!$C$53)</f>
        <v>3</v>
      </c>
      <c r="R59" s="77">
        <f>RANK(H59,$H$51:$H$63,'CHOIX DU N+1'!$C$54)</f>
        <v>6</v>
      </c>
      <c r="S59" s="77">
        <f>RANK(J59,$J$51:$J$63,'CHOIX DU N+1'!$C$55)</f>
        <v>1</v>
      </c>
      <c r="T59" s="77">
        <f>RANK(O59,$O$51:$O$63,'CHOIX DU N+1'!$C$56)</f>
        <v>13</v>
      </c>
      <c r="U59" s="95">
        <f ca="1">P59*'CHOIX DU N+1'!$D$52+Données!Q59*'CHOIX DU N+1'!$D$53+Données!R59*'CHOIX DU N+1'!$D$54+Données!S59*'CHOIX DU N+1'!$D$55+Données!T59*'CHOIX DU N+1'!$D$56+RAND()/100</f>
        <v>4.0072961339145543</v>
      </c>
    </row>
    <row r="60" spans="1:24" x14ac:dyDescent="0.25">
      <c r="A60" s="77">
        <f t="shared" ca="1" si="8"/>
        <v>1</v>
      </c>
      <c r="B60" s="45" t="s">
        <v>59</v>
      </c>
      <c r="C60" s="46" t="s">
        <v>6</v>
      </c>
      <c r="D60" s="47">
        <v>26990</v>
      </c>
      <c r="E60" s="48">
        <v>37257</v>
      </c>
      <c r="F60" s="49">
        <v>3</v>
      </c>
      <c r="G60" s="50">
        <v>35644</v>
      </c>
      <c r="H60" s="46">
        <v>12</v>
      </c>
      <c r="I60" s="52">
        <v>1</v>
      </c>
      <c r="J60" s="10">
        <v>0</v>
      </c>
      <c r="K60" s="11"/>
      <c r="L60" s="12"/>
      <c r="M60" s="13">
        <f t="shared" si="5"/>
        <v>48.892539356605063</v>
      </c>
      <c r="N60" s="14">
        <f t="shared" si="6"/>
        <v>20.78302532511978</v>
      </c>
      <c r="O60" s="15">
        <f t="shared" si="7"/>
        <v>35644</v>
      </c>
      <c r="P60" s="77">
        <f>RANK(M60,$M$51:$M$63,'CHOIX DU N+1'!$C$52)</f>
        <v>10</v>
      </c>
      <c r="Q60" s="77">
        <f>RANK(N60,$N$51:$N$63,'CHOIX DU N+1'!$C$53)</f>
        <v>10</v>
      </c>
      <c r="R60" s="77">
        <f>RANK(H60,$H$51:$H$63,'CHOIX DU N+1'!$C$54)</f>
        <v>1</v>
      </c>
      <c r="S60" s="77">
        <f>RANK(J60,$J$51:$J$63,'CHOIX DU N+1'!$C$55)</f>
        <v>1</v>
      </c>
      <c r="T60" s="77">
        <f>RANK(O60,$O$51:$O$63,'CHOIX DU N+1'!$C$56)</f>
        <v>1</v>
      </c>
      <c r="U60" s="95">
        <f ca="1">P60*'CHOIX DU N+1'!$D$52+Données!Q60*'CHOIX DU N+1'!$D$53+Données!R60*'CHOIX DU N+1'!$D$54+Données!S60*'CHOIX DU N+1'!$D$55+Données!T60*'CHOIX DU N+1'!$D$56+RAND()/100</f>
        <v>3.6070292920761751</v>
      </c>
    </row>
    <row r="61" spans="1:24" x14ac:dyDescent="0.25">
      <c r="A61" s="77">
        <f t="shared" ca="1" si="8"/>
        <v>13</v>
      </c>
      <c r="B61" s="45" t="s">
        <v>61</v>
      </c>
      <c r="C61" s="46" t="s">
        <v>7</v>
      </c>
      <c r="D61" s="47">
        <v>23954</v>
      </c>
      <c r="E61" s="48">
        <v>32690</v>
      </c>
      <c r="F61" s="49">
        <v>3</v>
      </c>
      <c r="G61" s="50">
        <v>36555</v>
      </c>
      <c r="H61" s="46">
        <v>0</v>
      </c>
      <c r="I61" s="52">
        <v>1</v>
      </c>
      <c r="J61" s="10">
        <v>4</v>
      </c>
      <c r="K61" s="11"/>
      <c r="L61" s="12"/>
      <c r="M61" s="13">
        <f t="shared" si="5"/>
        <v>57.204654346338124</v>
      </c>
      <c r="N61" s="14">
        <f t="shared" si="6"/>
        <v>33.286789869952088</v>
      </c>
      <c r="O61" s="15">
        <f t="shared" si="7"/>
        <v>36555</v>
      </c>
      <c r="P61" s="77">
        <f>RANK(M61,$M$51:$M$63,'CHOIX DU N+1'!$C$52)</f>
        <v>12</v>
      </c>
      <c r="Q61" s="77">
        <f>RANK(N61,$N$51:$N$63,'CHOIX DU N+1'!$C$53)</f>
        <v>12</v>
      </c>
      <c r="R61" s="77">
        <f>RANK(H61,$H$51:$H$63,'CHOIX DU N+1'!$C$54)</f>
        <v>8</v>
      </c>
      <c r="S61" s="77">
        <f>RANK(J61,$J$51:$J$63,'CHOIX DU N+1'!$C$55)</f>
        <v>13</v>
      </c>
      <c r="T61" s="77">
        <f>RANK(O61,$O$51:$O$63,'CHOIX DU N+1'!$C$56)</f>
        <v>2</v>
      </c>
      <c r="U61" s="95">
        <f ca="1">P61*'CHOIX DU N+1'!$D$52+Données!Q61*'CHOIX DU N+1'!$D$53+Données!R61*'CHOIX DU N+1'!$D$54+Données!S61*'CHOIX DU N+1'!$D$55+Données!T61*'CHOIX DU N+1'!$D$56+RAND()/100</f>
        <v>8.7032879279120205</v>
      </c>
    </row>
    <row r="62" spans="1:24" x14ac:dyDescent="0.25">
      <c r="A62" s="77">
        <f t="shared" ca="1" si="8"/>
        <v>4</v>
      </c>
      <c r="B62" s="45" t="s">
        <v>65</v>
      </c>
      <c r="C62" s="46" t="s">
        <v>6</v>
      </c>
      <c r="D62" s="47">
        <v>35300</v>
      </c>
      <c r="E62" s="48">
        <v>44440</v>
      </c>
      <c r="F62" s="49">
        <v>3</v>
      </c>
      <c r="G62" s="50">
        <v>55420</v>
      </c>
      <c r="H62" s="46">
        <v>0</v>
      </c>
      <c r="I62" s="52">
        <v>1</v>
      </c>
      <c r="J62" s="10">
        <v>0</v>
      </c>
      <c r="K62" s="11"/>
      <c r="L62" s="12"/>
      <c r="M62" s="13">
        <f t="shared" si="5"/>
        <v>26.140999315537304</v>
      </c>
      <c r="N62" s="14">
        <f t="shared" si="6"/>
        <v>1.1170431211498972</v>
      </c>
      <c r="O62" s="15">
        <f t="shared" si="7"/>
        <v>55420</v>
      </c>
      <c r="P62" s="77">
        <f>RANK(M62,$M$51:$M$63,'CHOIX DU N+1'!$C$52)</f>
        <v>2</v>
      </c>
      <c r="Q62" s="77">
        <f>RANK(N62,$N$51:$N$63,'CHOIX DU N+1'!$C$53)</f>
        <v>1</v>
      </c>
      <c r="R62" s="77">
        <f>RANK(H62,$H$51:$H$63,'CHOIX DU N+1'!$C$54)</f>
        <v>8</v>
      </c>
      <c r="S62" s="77">
        <f>RANK(J62,$J$51:$J$63,'CHOIX DU N+1'!$C$55)</f>
        <v>1</v>
      </c>
      <c r="T62" s="77">
        <f>RANK(O62,$O$51:$O$63,'CHOIX DU N+1'!$C$56)</f>
        <v>12</v>
      </c>
      <c r="U62" s="95">
        <f ca="1">P62*'CHOIX DU N+1'!$D$52+Données!Q62*'CHOIX DU N+1'!$D$53+Données!R62*'CHOIX DU N+1'!$D$54+Données!S62*'CHOIX DU N+1'!$D$55+Données!T62*'CHOIX DU N+1'!$D$56+RAND()/100</f>
        <v>4.0085931351251034</v>
      </c>
    </row>
    <row r="63" spans="1:24" x14ac:dyDescent="0.25">
      <c r="A63" s="77">
        <f t="shared" ca="1" si="8"/>
        <v>10</v>
      </c>
      <c r="B63" s="45" t="s">
        <v>67</v>
      </c>
      <c r="C63" s="46" t="s">
        <v>7</v>
      </c>
      <c r="D63" s="47">
        <v>31558</v>
      </c>
      <c r="E63" s="48">
        <v>41579</v>
      </c>
      <c r="F63" s="49">
        <v>3</v>
      </c>
      <c r="G63" s="50">
        <v>52441</v>
      </c>
      <c r="H63" s="46">
        <v>0</v>
      </c>
      <c r="I63" s="52">
        <v>1</v>
      </c>
      <c r="J63" s="10">
        <v>1</v>
      </c>
      <c r="K63" s="11"/>
      <c r="L63" s="16" t="s">
        <v>95</v>
      </c>
      <c r="M63" s="13">
        <f t="shared" si="5"/>
        <v>36.386036960985628</v>
      </c>
      <c r="N63" s="14">
        <f t="shared" si="6"/>
        <v>8.9500342231348391</v>
      </c>
      <c r="O63" s="15">
        <f t="shared" si="7"/>
        <v>52441</v>
      </c>
      <c r="P63" s="77">
        <f>RANK(M63,$M$51:$M$63,'CHOIX DU N+1'!$C$52)</f>
        <v>7</v>
      </c>
      <c r="Q63" s="77">
        <f>RANK(N63,$N$51:$N$63,'CHOIX DU N+1'!$C$53)</f>
        <v>7</v>
      </c>
      <c r="R63" s="77">
        <f>RANK(H63,$H$51:$H$63,'CHOIX DU N+1'!$C$54)</f>
        <v>8</v>
      </c>
      <c r="S63" s="77">
        <f>RANK(J63,$J$51:$J$63,'CHOIX DU N+1'!$C$55)</f>
        <v>8</v>
      </c>
      <c r="T63" s="77">
        <f>RANK(O63,$O$51:$O$63,'CHOIX DU N+1'!$C$56)</f>
        <v>7</v>
      </c>
      <c r="U63" s="95">
        <f ca="1">P63*'CHOIX DU N+1'!$D$52+Données!Q63*'CHOIX DU N+1'!$D$53+Données!R63*'CHOIX DU N+1'!$D$54+Données!S63*'CHOIX DU N+1'!$D$55+Données!T63*'CHOIX DU N+1'!$D$56+RAND()/100</f>
        <v>6.706643008588121</v>
      </c>
    </row>
    <row r="64" spans="1:24" x14ac:dyDescent="0.25">
      <c r="A64" s="1"/>
      <c r="B64" s="45" t="s">
        <v>20</v>
      </c>
      <c r="C64" s="46" t="s">
        <v>6</v>
      </c>
      <c r="D64" s="47">
        <v>23986</v>
      </c>
      <c r="E64" s="48">
        <v>30348</v>
      </c>
      <c r="F64" s="49">
        <v>4</v>
      </c>
      <c r="G64" s="50">
        <v>99367</v>
      </c>
      <c r="H64" s="51">
        <v>4</v>
      </c>
      <c r="I64" s="52">
        <v>1</v>
      </c>
      <c r="J64" s="10">
        <v>1</v>
      </c>
      <c r="K64" s="11"/>
      <c r="L64" s="12"/>
      <c r="M64" s="13">
        <f t="shared" si="5"/>
        <v>57.117043121149898</v>
      </c>
      <c r="N64" s="14">
        <f t="shared" si="6"/>
        <v>39.698836413415471</v>
      </c>
      <c r="O64" s="15">
        <f t="shared" si="7"/>
        <v>99367</v>
      </c>
      <c r="P64" s="78">
        <f>RANK(M64,$M$64:$M$67,'CHOIX DU N+1'!$C$36)</f>
        <v>4</v>
      </c>
      <c r="Q64" s="79">
        <f>RANK(N64,$N$64:$N$67,'CHOIX DU N+1'!$C$36)</f>
        <v>4</v>
      </c>
      <c r="R64" s="80">
        <f>RANK(H64,$H$64:$H$67,'CHOIX DU N+1'!$C$36)</f>
        <v>4</v>
      </c>
      <c r="S64" s="80">
        <f>RANK(J64,$J$64:$J$67,'CHOIX DU N+1'!$C$36)</f>
        <v>2</v>
      </c>
      <c r="T64" s="80">
        <f>RANK(O64,$O$64:$O$67,'CHOIX DU N+1'!$C$36)</f>
        <v>1</v>
      </c>
      <c r="U64" s="96"/>
      <c r="V64" s="73"/>
      <c r="W64" s="73"/>
      <c r="X64" s="73"/>
    </row>
    <row r="65" spans="1:20" x14ac:dyDescent="0.25">
      <c r="A65" s="1"/>
      <c r="B65" s="45" t="s">
        <v>32</v>
      </c>
      <c r="C65" s="46" t="s">
        <v>6</v>
      </c>
      <c r="D65" s="47">
        <v>32117</v>
      </c>
      <c r="E65" s="48">
        <v>41699</v>
      </c>
      <c r="F65" s="49">
        <v>4</v>
      </c>
      <c r="G65" s="50">
        <v>127272</v>
      </c>
      <c r="H65" s="51">
        <v>0</v>
      </c>
      <c r="I65" s="52">
        <v>1</v>
      </c>
      <c r="J65" s="10">
        <v>0</v>
      </c>
      <c r="K65" s="11"/>
      <c r="L65" s="12"/>
      <c r="M65" s="13">
        <f t="shared" si="5"/>
        <v>34.855578370978783</v>
      </c>
      <c r="N65" s="14">
        <f t="shared" si="6"/>
        <v>8.6214921286789874</v>
      </c>
      <c r="O65" s="15">
        <f t="shared" si="7"/>
        <v>127272</v>
      </c>
      <c r="P65" s="80">
        <f>RANK(M65,$M$64:$M$67,'CHOIX DU N+1'!$C$36)</f>
        <v>2</v>
      </c>
      <c r="Q65" s="80">
        <f>RANK(N65,$N$64:$N$67,'CHOIX DU N+1'!$C$36)</f>
        <v>1</v>
      </c>
      <c r="R65" s="80">
        <f>RANK(H65,$H$64:$H$67,'CHOIX DU N+1'!$C$36)</f>
        <v>1</v>
      </c>
      <c r="S65" s="80">
        <f>RANK(J65,$J$64:$J$67,'CHOIX DU N+1'!$C$36)</f>
        <v>1</v>
      </c>
      <c r="T65" s="80">
        <f>RANK(O65,$O$64:$O$67,'CHOIX DU N+1'!$C$36)</f>
        <v>3</v>
      </c>
    </row>
    <row r="66" spans="1:20" x14ac:dyDescent="0.25">
      <c r="A66" s="1"/>
      <c r="B66" s="45" t="s">
        <v>44</v>
      </c>
      <c r="C66" s="46" t="s">
        <v>7</v>
      </c>
      <c r="D66" s="47">
        <v>28568</v>
      </c>
      <c r="E66" s="48">
        <v>36892</v>
      </c>
      <c r="F66" s="49">
        <v>4</v>
      </c>
      <c r="G66" s="50">
        <v>103749</v>
      </c>
      <c r="H66" s="46">
        <v>0</v>
      </c>
      <c r="I66" s="52">
        <v>1</v>
      </c>
      <c r="J66" s="10">
        <v>1</v>
      </c>
      <c r="K66" s="11"/>
      <c r="L66" s="12"/>
      <c r="M66" s="13">
        <f t="shared" si="5"/>
        <v>44.572210814510612</v>
      </c>
      <c r="N66" s="14">
        <f t="shared" si="6"/>
        <v>21.782340862422998</v>
      </c>
      <c r="O66" s="15">
        <f t="shared" si="7"/>
        <v>103749</v>
      </c>
      <c r="P66" s="80">
        <f>RANK(M66,$M$64:$M$67,'CHOIX DU N+1'!$C$36)</f>
        <v>3</v>
      </c>
      <c r="Q66" s="80">
        <f>RANK(N66,$N$64:$N$67,'CHOIX DU N+1'!$C$36)</f>
        <v>3</v>
      </c>
      <c r="R66" s="80">
        <f>RANK(H66,$H$64:$H$67,'CHOIX DU N+1'!$C$36)</f>
        <v>1</v>
      </c>
      <c r="S66" s="80">
        <f>RANK(J66,$J$64:$J$67,'CHOIX DU N+1'!$C$36)</f>
        <v>2</v>
      </c>
      <c r="T66" s="80">
        <f>RANK(O66,$O$64:$O$67,'CHOIX DU N+1'!$C$36)</f>
        <v>2</v>
      </c>
    </row>
    <row r="67" spans="1:20" ht="13" thickBot="1" x14ac:dyDescent="0.3">
      <c r="A67" s="1"/>
      <c r="B67" s="53" t="s">
        <v>68</v>
      </c>
      <c r="C67" s="54" t="s">
        <v>6</v>
      </c>
      <c r="D67" s="55">
        <v>32161</v>
      </c>
      <c r="E67" s="56">
        <v>41699</v>
      </c>
      <c r="F67" s="57">
        <v>4</v>
      </c>
      <c r="G67" s="58">
        <v>153446</v>
      </c>
      <c r="H67" s="54">
        <v>0</v>
      </c>
      <c r="I67" s="59">
        <v>1</v>
      </c>
      <c r="J67" s="17">
        <v>2</v>
      </c>
      <c r="K67" s="18"/>
      <c r="L67" s="19"/>
      <c r="M67" s="20">
        <f t="shared" si="5"/>
        <v>34.735112936344969</v>
      </c>
      <c r="N67" s="21">
        <f t="shared" si="6"/>
        <v>8.6214921286789874</v>
      </c>
      <c r="O67" s="22">
        <f t="shared" si="7"/>
        <v>153446</v>
      </c>
      <c r="P67" s="80">
        <f>RANK(M67,$M$64:$M$67,'CHOIX DU N+1'!$C$36)</f>
        <v>1</v>
      </c>
      <c r="Q67" s="80">
        <f>RANK(N67,$N$64:$N$67,'CHOIX DU N+1'!$C$36)</f>
        <v>1</v>
      </c>
      <c r="R67" s="80">
        <f>RANK(H67,$H$64:$H$67,'CHOIX DU N+1'!$C$36)</f>
        <v>1</v>
      </c>
      <c r="S67" s="80">
        <f>RANK(J67,$J$64:$J$67,'CHOIX DU N+1'!$C$36)</f>
        <v>4</v>
      </c>
      <c r="T67" s="80">
        <f>RANK(O67,$O$64:$O$67,'CHOIX DU N+1'!$C$36)</f>
        <v>4</v>
      </c>
    </row>
    <row r="68" spans="1:20" x14ac:dyDescent="0.25">
      <c r="C68"/>
      <c r="D68"/>
      <c r="E68"/>
    </row>
    <row r="69" spans="1:20" x14ac:dyDescent="0.25">
      <c r="C69"/>
      <c r="D69"/>
      <c r="E69"/>
    </row>
    <row r="70" spans="1:20" x14ac:dyDescent="0.25">
      <c r="C70"/>
      <c r="D70"/>
      <c r="E70"/>
      <c r="J70" s="5" t="s">
        <v>75</v>
      </c>
    </row>
    <row r="71" spans="1:20" x14ac:dyDescent="0.25">
      <c r="C71"/>
      <c r="D71"/>
      <c r="E71"/>
    </row>
    <row r="72" spans="1:20" x14ac:dyDescent="0.25">
      <c r="C72"/>
      <c r="D72"/>
      <c r="E72"/>
    </row>
    <row r="73" spans="1:20" x14ac:dyDescent="0.25">
      <c r="C73"/>
      <c r="D73"/>
      <c r="E73"/>
    </row>
    <row r="74" spans="1:20" x14ac:dyDescent="0.25">
      <c r="C74"/>
      <c r="D74"/>
      <c r="E74"/>
    </row>
  </sheetData>
  <sortState xmlns:xlrd2="http://schemas.microsoft.com/office/spreadsheetml/2017/richdata2" ref="B4:O67">
    <sortCondition ref="F4:F67"/>
  </sortState>
  <mergeCells count="2">
    <mergeCell ref="N1:Y1"/>
    <mergeCell ref="Y3:AB3"/>
  </mergeCells>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F7325-513F-4C24-AC33-737ADFFBA81F}">
  <dimension ref="A1:G56"/>
  <sheetViews>
    <sheetView tabSelected="1" workbookViewId="0">
      <selection activeCell="C6" sqref="C6"/>
    </sheetView>
  </sheetViews>
  <sheetFormatPr baseColWidth="10" defaultRowHeight="12.5" x14ac:dyDescent="0.25"/>
  <cols>
    <col min="2" max="2" width="18.453125" customWidth="1"/>
    <col min="3" max="3" width="19.453125" customWidth="1"/>
    <col min="4" max="4" width="21.08984375" customWidth="1"/>
    <col min="5" max="5" width="27.36328125" customWidth="1"/>
    <col min="6" max="6" width="17.26953125" customWidth="1"/>
    <col min="7" max="7" width="39.7265625" customWidth="1"/>
  </cols>
  <sheetData>
    <row r="1" spans="1:7" x14ac:dyDescent="0.25">
      <c r="A1" s="104">
        <v>44848</v>
      </c>
      <c r="B1" t="s">
        <v>143</v>
      </c>
    </row>
    <row r="3" spans="1:7" s="67" customFormat="1" ht="17" customHeight="1" x14ac:dyDescent="0.25">
      <c r="B3" s="85" t="s">
        <v>140</v>
      </c>
      <c r="C3" s="66" t="s">
        <v>117</v>
      </c>
      <c r="D3" s="66" t="s">
        <v>118</v>
      </c>
      <c r="E3" s="66" t="s">
        <v>119</v>
      </c>
      <c r="F3" s="66" t="s">
        <v>120</v>
      </c>
      <c r="G3" s="66" t="s">
        <v>121</v>
      </c>
    </row>
    <row r="4" spans="1:7" ht="15" customHeight="1" x14ac:dyDescent="0.25">
      <c r="A4" s="101"/>
      <c r="B4" s="69">
        <v>1</v>
      </c>
      <c r="C4" s="63" t="str">
        <f ca="1">VLOOKUP($B4,Données!$A$4:$V$31,2,FALSE)</f>
        <v>Individu_34</v>
      </c>
      <c r="D4" s="63" t="str">
        <f ca="1">VLOOKUP($B4,Données!$A$4:$V$31,3,FALSE)</f>
        <v>M</v>
      </c>
      <c r="E4" s="84">
        <f ca="1">VLOOKUP($B4,Données!$A$4:$V$31,9,FALSE)</f>
        <v>1</v>
      </c>
      <c r="F4" s="63" t="str">
        <f ca="1">VLOOKUP($B4,Données!$A$4:$V$31,11,FALSE)</f>
        <v>DS</v>
      </c>
      <c r="G4" s="63">
        <f ca="1">VLOOKUP($B4,Données!$A$4:$V$31,12,FALSE)</f>
        <v>0</v>
      </c>
    </row>
    <row r="5" spans="1:7" ht="15" customHeight="1" x14ac:dyDescent="0.25">
      <c r="A5" s="103"/>
      <c r="B5" s="69">
        <v>2</v>
      </c>
      <c r="C5" s="63" t="str">
        <f ca="1">VLOOKUP($B5,Données!$A$4:$V$31,2,FALSE)</f>
        <v>Individu_48</v>
      </c>
      <c r="D5" s="63" t="str">
        <f ca="1">VLOOKUP($B5,Données!$A$4:$V$31,3,FALSE)</f>
        <v>M</v>
      </c>
      <c r="E5" s="84">
        <f ca="1">VLOOKUP($B5,Données!$A$4:$V$31,9,FALSE)</f>
        <v>1</v>
      </c>
      <c r="F5" s="63">
        <f ca="1">VLOOKUP($B5,Données!$A$4:$V$31,11,FALSE)</f>
        <v>0</v>
      </c>
      <c r="G5" s="63">
        <f ca="1">VLOOKUP($B5,Données!$A$4:$V$31,12,FALSE)</f>
        <v>0</v>
      </c>
    </row>
    <row r="6" spans="1:7" ht="15" customHeight="1" x14ac:dyDescent="0.25">
      <c r="A6" s="103"/>
      <c r="B6" s="69">
        <v>3</v>
      </c>
      <c r="C6" s="63" t="str">
        <f ca="1">VLOOKUP($B6,Données!$A$4:$V$31,2,FALSE)</f>
        <v>Individu_10</v>
      </c>
      <c r="D6" s="63" t="str">
        <f ca="1">VLOOKUP($B6,Données!$A$4:$V$31,3,FALSE)</f>
        <v>F</v>
      </c>
      <c r="E6" s="84">
        <f ca="1">VLOOKUP($B6,Données!$A$4:$V$31,9,FALSE)</f>
        <v>1</v>
      </c>
      <c r="F6" s="63">
        <f ca="1">VLOOKUP($B6,Données!$A$4:$V$31,11,FALSE)</f>
        <v>0</v>
      </c>
      <c r="G6" s="63">
        <f ca="1">VLOOKUP($B6,Données!$A$4:$V$31,12,FALSE)</f>
        <v>0</v>
      </c>
    </row>
    <row r="7" spans="1:7" ht="15" customHeight="1" x14ac:dyDescent="0.25">
      <c r="A7" s="103"/>
      <c r="B7" s="69">
        <v>4</v>
      </c>
      <c r="C7" s="63" t="str">
        <f ca="1">VLOOKUP($B7,Données!$A$4:$V$31,2,FALSE)</f>
        <v>Individu_65</v>
      </c>
      <c r="D7" s="63" t="str">
        <f ca="1">VLOOKUP($B7,Données!$A$4:$V$31,3,FALSE)</f>
        <v>F</v>
      </c>
      <c r="E7" s="84">
        <f ca="1">VLOOKUP($B7,Données!$A$4:$V$31,9,FALSE)</f>
        <v>1</v>
      </c>
      <c r="F7" s="63">
        <f ca="1">VLOOKUP($B7,Données!$A$4:$V$31,11,FALSE)</f>
        <v>0</v>
      </c>
      <c r="G7" s="63">
        <f ca="1">VLOOKUP($B7,Données!$A$4:$V$31,12,FALSE)</f>
        <v>0</v>
      </c>
    </row>
    <row r="8" spans="1:7" ht="15" customHeight="1" x14ac:dyDescent="0.25">
      <c r="A8" s="103"/>
      <c r="B8" s="69">
        <v>5</v>
      </c>
      <c r="C8" s="63" t="str">
        <f ca="1">VLOOKUP($B8,Données!$A$4:$V$31,2,FALSE)</f>
        <v>Individu_80</v>
      </c>
      <c r="D8" s="63" t="str">
        <f ca="1">VLOOKUP($B8,Données!$A$4:$V$31,3,FALSE)</f>
        <v>F</v>
      </c>
      <c r="E8" s="84">
        <f ca="1">VLOOKUP($B8,Données!$A$4:$V$31,9,FALSE)</f>
        <v>1</v>
      </c>
      <c r="F8" s="63">
        <f ca="1">VLOOKUP($B8,Données!$A$4:$V$31,11,FALSE)</f>
        <v>0</v>
      </c>
      <c r="G8" s="63">
        <f ca="1">VLOOKUP($B8,Données!$A$4:$V$31,12,FALSE)</f>
        <v>0</v>
      </c>
    </row>
    <row r="9" spans="1:7" ht="15" customHeight="1" x14ac:dyDescent="0.25">
      <c r="A9" s="102"/>
      <c r="B9" s="69">
        <v>6</v>
      </c>
      <c r="C9" s="63" t="str">
        <f ca="1">VLOOKUP($B9,Données!$A$4:$V$31,2,FALSE)</f>
        <v>Individu_37</v>
      </c>
      <c r="D9" s="63" t="str">
        <f ca="1">VLOOKUP($B9,Données!$A$4:$V$31,3,FALSE)</f>
        <v>F</v>
      </c>
      <c r="E9" s="84">
        <f ca="1">VLOOKUP($B9,Données!$A$4:$V$31,9,FALSE)</f>
        <v>1</v>
      </c>
      <c r="F9" s="63">
        <f ca="1">VLOOKUP($B9,Données!$A$4:$V$31,11,FALSE)</f>
        <v>0</v>
      </c>
      <c r="G9" s="63">
        <f ca="1">VLOOKUP($B9,Données!$A$4:$V$31,12,FALSE)</f>
        <v>0</v>
      </c>
    </row>
    <row r="10" spans="1:7" ht="15" customHeight="1" x14ac:dyDescent="0.25">
      <c r="A10" s="101"/>
      <c r="B10" s="69">
        <v>7</v>
      </c>
      <c r="C10" s="63" t="str">
        <f ca="1">VLOOKUP($B10,Données!$A$4:$V$31,2,FALSE)</f>
        <v>Individu_33</v>
      </c>
      <c r="D10" s="63" t="str">
        <f ca="1">VLOOKUP($B10,Données!$A$4:$V$31,3,FALSE)</f>
        <v>M</v>
      </c>
      <c r="E10" s="84">
        <f ca="1">VLOOKUP($B10,Données!$A$4:$V$31,9,FALSE)</f>
        <v>1</v>
      </c>
      <c r="F10" s="63">
        <f ca="1">VLOOKUP($B10,Données!$A$4:$V$31,11,FALSE)</f>
        <v>0</v>
      </c>
      <c r="G10" s="63" t="str">
        <f ca="1">VLOOKUP($B10,Données!$A$4:$V$31,12,FALSE)</f>
        <v>a participé à l'élimination sauvage de dechets toxiques</v>
      </c>
    </row>
    <row r="11" spans="1:7" ht="15" customHeight="1" x14ac:dyDescent="0.25">
      <c r="A11" s="102"/>
      <c r="B11" s="69">
        <v>8</v>
      </c>
      <c r="C11" s="63" t="str">
        <f ca="1">VLOOKUP($B11,Données!$A$4:$V$31,2,FALSE)</f>
        <v>Individu_40</v>
      </c>
      <c r="D11" s="63" t="str">
        <f ca="1">VLOOKUP($B11,Données!$A$4:$V$31,3,FALSE)</f>
        <v>F</v>
      </c>
      <c r="E11" s="84">
        <f ca="1">VLOOKUP($B11,Données!$A$4:$V$31,9,FALSE)</f>
        <v>1</v>
      </c>
      <c r="F11" s="63">
        <f ca="1">VLOOKUP($B11,Données!$A$4:$V$31,11,FALSE)</f>
        <v>0</v>
      </c>
      <c r="G11" s="63" t="str">
        <f ca="1">VLOOKUP($B11,Données!$A$4:$V$31,12,FALSE)</f>
        <v>addiction aux jeux d'argent</v>
      </c>
    </row>
    <row r="12" spans="1:7" ht="15" customHeight="1" x14ac:dyDescent="0.25">
      <c r="A12" s="101"/>
      <c r="B12" s="69">
        <v>9</v>
      </c>
      <c r="C12" s="63" t="str">
        <f ca="1">VLOOKUP($B12,Données!$A$4:$V$31,2,FALSE)</f>
        <v>Individu_11</v>
      </c>
      <c r="D12" s="63" t="str">
        <f ca="1">VLOOKUP($B12,Données!$A$4:$V$31,3,FALSE)</f>
        <v>F</v>
      </c>
      <c r="E12" s="84">
        <f ca="1">VLOOKUP($B12,Données!$A$4:$V$31,9,FALSE)</f>
        <v>1</v>
      </c>
      <c r="F12" s="63">
        <f ca="1">VLOOKUP($B12,Données!$A$4:$V$31,11,FALSE)</f>
        <v>0</v>
      </c>
      <c r="G12" s="63">
        <f ca="1">VLOOKUP($B12,Données!$A$4:$V$31,12,FALSE)</f>
        <v>0</v>
      </c>
    </row>
    <row r="13" spans="1:7" ht="15" customHeight="1" x14ac:dyDescent="0.25">
      <c r="A13" s="102"/>
      <c r="B13" s="69">
        <v>10</v>
      </c>
      <c r="C13" s="63" t="str">
        <f ca="1">VLOOKUP($B13,Données!$A$4:$V$31,2,FALSE)</f>
        <v>Individu_23</v>
      </c>
      <c r="D13" s="63" t="str">
        <f ca="1">VLOOKUP($B13,Données!$A$4:$V$31,3,FALSE)</f>
        <v>F</v>
      </c>
      <c r="E13" s="84">
        <f ca="1">VLOOKUP($B13,Données!$A$4:$V$31,9,FALSE)</f>
        <v>1</v>
      </c>
      <c r="F13" s="63">
        <f ca="1">VLOOKUP($B13,Données!$A$4:$V$31,11,FALSE)</f>
        <v>0</v>
      </c>
      <c r="G13" s="63">
        <f ca="1">VLOOKUP($B13,Données!$A$4:$V$31,12,FALSE)</f>
        <v>0</v>
      </c>
    </row>
    <row r="16" spans="1:7" s="67" customFormat="1" ht="17" customHeight="1" x14ac:dyDescent="0.25">
      <c r="B16" s="93" t="s">
        <v>141</v>
      </c>
      <c r="C16" s="66" t="s">
        <v>117</v>
      </c>
      <c r="D16" s="66" t="s">
        <v>118</v>
      </c>
      <c r="E16" s="66" t="s">
        <v>119</v>
      </c>
      <c r="F16" s="66" t="s">
        <v>120</v>
      </c>
      <c r="G16" s="66" t="s">
        <v>121</v>
      </c>
    </row>
    <row r="17" spans="1:7" ht="15" customHeight="1" x14ac:dyDescent="0.25">
      <c r="A17" s="101"/>
      <c r="B17" s="71">
        <v>1</v>
      </c>
      <c r="C17" s="63" t="str">
        <f ca="1">VLOOKUP($B17,Données!$A$32:$U$50,2,FALSE)</f>
        <v>Individu_02</v>
      </c>
      <c r="D17" s="63" t="str">
        <f ca="1">VLOOKUP($B17,Données!$A$32:$U$50,3,FALSE)</f>
        <v>F</v>
      </c>
      <c r="E17" s="84">
        <f ca="1">VLOOKUP($B17,Données!$A$32:$U$50,9,FALSE)</f>
        <v>0.5</v>
      </c>
      <c r="F17" s="63">
        <f ca="1">VLOOKUP($B17,Données!$A$32:$U$50,11,FALSE)</f>
        <v>0</v>
      </c>
      <c r="G17" s="63" t="str">
        <f ca="1">VLOOKUP($B17,Données!$A$32:$U$50,12,FALSE)</f>
        <v xml:space="preserve"> </v>
      </c>
    </row>
    <row r="18" spans="1:7" ht="15" customHeight="1" x14ac:dyDescent="0.25">
      <c r="A18" s="103"/>
      <c r="B18" s="71">
        <v>2</v>
      </c>
      <c r="C18" s="63" t="str">
        <f ca="1">VLOOKUP($B18,Données!$A$32:$U$50,2,FALSE)</f>
        <v>Individu_03</v>
      </c>
      <c r="D18" s="63" t="str">
        <f ca="1">VLOOKUP($B18,Données!$A$32:$U$50,3,FALSE)</f>
        <v>F</v>
      </c>
      <c r="E18" s="84">
        <f ca="1">VLOOKUP($B18,Données!$A$32:$U$50,9,FALSE)</f>
        <v>1</v>
      </c>
      <c r="F18" s="63">
        <f ca="1">VLOOKUP($B18,Données!$A$32:$U$50,11,FALSE)</f>
        <v>0</v>
      </c>
      <c r="G18" s="63" t="str">
        <f ca="1">VLOOKUP($B18,Données!$A$32:$U$50,12,FALSE)</f>
        <v xml:space="preserve"> </v>
      </c>
    </row>
    <row r="19" spans="1:7" ht="15" customHeight="1" x14ac:dyDescent="0.25">
      <c r="A19" s="103"/>
      <c r="B19" s="71">
        <v>3</v>
      </c>
      <c r="C19" s="92" t="str">
        <f ca="1">VLOOKUP($B19,Données!$A$32:$U$50,2,FALSE)</f>
        <v>Individu_67</v>
      </c>
      <c r="D19" s="63" t="str">
        <f ca="1">VLOOKUP($B19,Données!$A$32:$U$50,3,FALSE)</f>
        <v>M</v>
      </c>
      <c r="E19" s="84">
        <f ca="1">VLOOKUP($B19,Données!$A$32:$U$50,9,FALSE)</f>
        <v>0.6</v>
      </c>
      <c r="F19" s="63">
        <f ca="1">VLOOKUP($B19,Données!$A$32:$U$50,11,FALSE)</f>
        <v>0</v>
      </c>
      <c r="G19" s="63">
        <f ca="1">VLOOKUP($B19,Données!$A$32:$U$50,12,FALSE)</f>
        <v>0</v>
      </c>
    </row>
    <row r="20" spans="1:7" ht="15" customHeight="1" x14ac:dyDescent="0.25">
      <c r="A20" s="103"/>
      <c r="B20" s="71">
        <v>4</v>
      </c>
      <c r="C20" s="92" t="str">
        <f ca="1">VLOOKUP($B20,Données!$A$32:$U$50,2,FALSE)</f>
        <v>Individu_55</v>
      </c>
      <c r="D20" s="63" t="str">
        <f ca="1">VLOOKUP($B20,Données!$A$32:$U$50,3,FALSE)</f>
        <v>F</v>
      </c>
      <c r="E20" s="84">
        <f ca="1">VLOOKUP($B20,Données!$A$32:$U$50,9,FALSE)</f>
        <v>1</v>
      </c>
      <c r="F20" s="63">
        <f ca="1">VLOOKUP($B20,Données!$A$32:$U$50,11,FALSE)</f>
        <v>0</v>
      </c>
      <c r="G20" s="63" t="str">
        <f ca="1">VLOOKUP($B20,Données!$A$32:$U$50,12,FALSE)</f>
        <v>Très amie avec la femme du directeur !</v>
      </c>
    </row>
    <row r="21" spans="1:7" ht="15" customHeight="1" x14ac:dyDescent="0.25">
      <c r="A21" s="103"/>
      <c r="B21" s="71">
        <v>5</v>
      </c>
      <c r="C21" s="92" t="str">
        <f ca="1">VLOOKUP($B21,Données!$A$32:$U$50,2,FALSE)</f>
        <v>Individu_07</v>
      </c>
      <c r="D21" s="63" t="str">
        <f ca="1">VLOOKUP($B21,Données!$A$32:$U$50,3,FALSE)</f>
        <v>M</v>
      </c>
      <c r="E21" s="84">
        <f ca="1">VLOOKUP($B21,Données!$A$32:$U$50,9,FALSE)</f>
        <v>0.6</v>
      </c>
      <c r="F21" s="63">
        <f ca="1">VLOOKUP($B21,Données!$A$32:$U$50,11,FALSE)</f>
        <v>0</v>
      </c>
      <c r="G21" s="63">
        <f ca="1">VLOOKUP($B21,Données!$A$32:$U$50,12,FALSE)</f>
        <v>0</v>
      </c>
    </row>
    <row r="22" spans="1:7" ht="15" customHeight="1" x14ac:dyDescent="0.25">
      <c r="A22" s="102"/>
      <c r="B22" s="86">
        <v>6</v>
      </c>
      <c r="C22" s="92" t="str">
        <f ca="1">VLOOKUP($B22,Données!$A$32:$U$50,2,FALSE)</f>
        <v>Individu_78</v>
      </c>
      <c r="D22" s="63" t="str">
        <f ca="1">VLOOKUP($B22,Données!$A$32:$U$50,3,FALSE)</f>
        <v>M</v>
      </c>
      <c r="E22" s="84">
        <f ca="1">VLOOKUP($B22,Données!$A$32:$U$50,9,FALSE)</f>
        <v>1</v>
      </c>
      <c r="F22" s="63">
        <f ca="1">VLOOKUP($B22,Données!$A$32:$U$50,11,FALSE)</f>
        <v>0</v>
      </c>
      <c r="G22" s="63">
        <f ca="1">VLOOKUP($B22,Données!$A$32:$U$50,12,FALSE)</f>
        <v>0</v>
      </c>
    </row>
    <row r="23" spans="1:7" s="90" customFormat="1" ht="15" customHeight="1" x14ac:dyDescent="0.25">
      <c r="A23" s="87"/>
      <c r="B23" s="88"/>
      <c r="C23" s="88"/>
      <c r="D23" s="88"/>
      <c r="E23" s="89"/>
      <c r="F23" s="88"/>
      <c r="G23" s="88"/>
    </row>
    <row r="24" spans="1:7" s="90" customFormat="1" ht="15" customHeight="1" x14ac:dyDescent="0.25">
      <c r="A24" s="87"/>
      <c r="B24" s="88"/>
      <c r="C24" s="88"/>
      <c r="D24" s="88"/>
      <c r="E24" s="89"/>
      <c r="F24" s="88"/>
      <c r="G24" s="88"/>
    </row>
    <row r="25" spans="1:7" s="67" customFormat="1" ht="17" customHeight="1" x14ac:dyDescent="0.25">
      <c r="A25" s="94"/>
      <c r="B25" s="93" t="s">
        <v>142</v>
      </c>
      <c r="C25" s="66" t="s">
        <v>117</v>
      </c>
      <c r="D25" s="66" t="s">
        <v>118</v>
      </c>
      <c r="E25" s="66" t="s">
        <v>119</v>
      </c>
      <c r="F25" s="66" t="s">
        <v>120</v>
      </c>
      <c r="G25" s="66" t="s">
        <v>121</v>
      </c>
    </row>
    <row r="26" spans="1:7" ht="15" customHeight="1" x14ac:dyDescent="0.25">
      <c r="A26" s="101"/>
      <c r="B26" s="72">
        <v>1</v>
      </c>
      <c r="C26" s="63" t="str">
        <f ca="1">VLOOKUP($B26,Données!$A$52:$V$63,2,FALSE)</f>
        <v>Individu_64</v>
      </c>
      <c r="D26" s="63" t="str">
        <f ca="1">VLOOKUP($B26,Données!$A$51:$V$63,3,FALSE)</f>
        <v>M</v>
      </c>
      <c r="E26" s="63">
        <f ca="1">VLOOKUP($B26,Données!$A$51:$V$63,9,FALSE)</f>
        <v>1</v>
      </c>
      <c r="F26" s="63">
        <f ca="1">VLOOKUP($B26,Données!$A$51:$V$63,11,FALSE)</f>
        <v>0</v>
      </c>
      <c r="G26" s="63">
        <f ca="1">VLOOKUP($B26,Données!$A$51:$V$63,12,FALSE)</f>
        <v>0</v>
      </c>
    </row>
    <row r="27" spans="1:7" ht="15" customHeight="1" x14ac:dyDescent="0.25">
      <c r="A27" s="103"/>
      <c r="B27" s="72">
        <v>2</v>
      </c>
      <c r="C27" s="63" t="str">
        <f ca="1">VLOOKUP($B27,Données!$A$52:$V$63,2,FALSE)</f>
        <v>Individu_32</v>
      </c>
      <c r="D27" s="63" t="str">
        <f ca="1">VLOOKUP($B27,Données!$A$51:$V$63,3,FALSE)</f>
        <v>M</v>
      </c>
      <c r="E27" s="63">
        <f ca="1">VLOOKUP($B27,Données!$A$51:$V$63,9,FALSE)</f>
        <v>1</v>
      </c>
      <c r="F27" s="63">
        <f ca="1">VLOOKUP($B27,Données!$A$51:$V$63,11,FALSE)</f>
        <v>0</v>
      </c>
      <c r="G27" s="63">
        <f ca="1">VLOOKUP($B27,Données!$A$51:$V$63,12,FALSE)</f>
        <v>0</v>
      </c>
    </row>
    <row r="28" spans="1:7" ht="15" customHeight="1" x14ac:dyDescent="0.25">
      <c r="A28" s="103"/>
      <c r="B28" s="72">
        <v>3</v>
      </c>
      <c r="C28" s="63" t="str">
        <f ca="1">VLOOKUP($B28,Données!$A$52:$V$63,2,FALSE)</f>
        <v>Individu_62</v>
      </c>
      <c r="D28" s="63" t="str">
        <f ca="1">VLOOKUP($B28,Données!$A$51:$V$63,3,FALSE)</f>
        <v>F</v>
      </c>
      <c r="E28" s="63">
        <f ca="1">VLOOKUP($B28,Données!$A$51:$V$63,9,FALSE)</f>
        <v>1</v>
      </c>
      <c r="F28" s="63" t="str">
        <f ca="1">VLOOKUP($B28,Données!$A$51:$V$63,11,FALSE)</f>
        <v>DS</v>
      </c>
      <c r="G28" s="63">
        <f ca="1">VLOOKUP($B28,Données!$A$51:$V$63,12,FALSE)</f>
        <v>0</v>
      </c>
    </row>
    <row r="29" spans="1:7" ht="15" customHeight="1" x14ac:dyDescent="0.25">
      <c r="A29" s="103"/>
      <c r="B29" s="72">
        <v>4</v>
      </c>
      <c r="C29" s="63" t="str">
        <f ca="1">VLOOKUP($B29,Données!$A$52:$V$63,2,FALSE)</f>
        <v>Individu_70</v>
      </c>
      <c r="D29" s="63" t="str">
        <f ca="1">VLOOKUP($B29,Données!$A$51:$V$63,3,FALSE)</f>
        <v>M</v>
      </c>
      <c r="E29" s="63">
        <f ca="1">VLOOKUP($B29,Données!$A$51:$V$63,9,FALSE)</f>
        <v>1</v>
      </c>
      <c r="F29" s="63">
        <f ca="1">VLOOKUP($B29,Données!$A$51:$V$63,11,FALSE)</f>
        <v>0</v>
      </c>
      <c r="G29" s="63">
        <f ca="1">VLOOKUP($B29,Données!$A$51:$V$63,12,FALSE)</f>
        <v>0</v>
      </c>
    </row>
    <row r="30" spans="1:7" ht="15" customHeight="1" x14ac:dyDescent="0.25">
      <c r="A30" s="103"/>
      <c r="B30" s="72">
        <v>5</v>
      </c>
      <c r="C30" s="63" t="str">
        <f ca="1">VLOOKUP($B30,Données!$A$52:$V$63,2,FALSE)</f>
        <v>Individu_29</v>
      </c>
      <c r="D30" s="63" t="str">
        <f ca="1">VLOOKUP($B30,Données!$A$51:$V$63,3,FALSE)</f>
        <v>F</v>
      </c>
      <c r="E30" s="63">
        <f ca="1">VLOOKUP($B30,Données!$A$51:$V$63,9,FALSE)</f>
        <v>1</v>
      </c>
      <c r="F30" s="63">
        <f ca="1">VLOOKUP($B30,Données!$A$51:$V$63,11,FALSE)</f>
        <v>0</v>
      </c>
      <c r="G30" s="63">
        <f ca="1">VLOOKUP($B30,Données!$A$51:$V$63,12,FALSE)</f>
        <v>0</v>
      </c>
    </row>
    <row r="31" spans="1:7" ht="15" customHeight="1" x14ac:dyDescent="0.25">
      <c r="A31" s="102"/>
      <c r="B31" s="72">
        <v>6</v>
      </c>
      <c r="C31" s="63" t="str">
        <f ca="1">VLOOKUP($B31,Données!$A$52:$V$63,2,FALSE)</f>
        <v>Individu_28</v>
      </c>
      <c r="D31" s="63" t="str">
        <f ca="1">VLOOKUP($B31,Données!$A$51:$V$63,3,FALSE)</f>
        <v>M</v>
      </c>
      <c r="E31" s="63">
        <f ca="1">VLOOKUP($B31,Données!$A$51:$V$63,9,FALSE)</f>
        <v>1</v>
      </c>
      <c r="F31" s="63">
        <f ca="1">VLOOKUP($B31,Données!$A$51:$V$63,11,FALSE)</f>
        <v>0</v>
      </c>
      <c r="G31" s="63">
        <f ca="1">VLOOKUP($B31,Données!$A$51:$V$63,12,FALSE)</f>
        <v>0</v>
      </c>
    </row>
    <row r="32" spans="1:7" ht="15.5" x14ac:dyDescent="0.35">
      <c r="B32" s="68" t="s">
        <v>129</v>
      </c>
      <c r="C32" s="68">
        <v>1</v>
      </c>
    </row>
    <row r="33" spans="2:5" ht="15.5" x14ac:dyDescent="0.35">
      <c r="B33" s="68" t="s">
        <v>130</v>
      </c>
      <c r="C33" s="68">
        <v>0</v>
      </c>
    </row>
    <row r="35" spans="2:5" ht="25.5" customHeight="1" x14ac:dyDescent="0.25">
      <c r="B35" s="70" t="s">
        <v>122</v>
      </c>
      <c r="C35" s="70" t="s">
        <v>127</v>
      </c>
      <c r="D35" s="70" t="s">
        <v>128</v>
      </c>
    </row>
    <row r="36" spans="2:5" ht="20" customHeight="1" x14ac:dyDescent="0.25">
      <c r="B36" s="65" t="s">
        <v>123</v>
      </c>
      <c r="C36" s="66">
        <v>1</v>
      </c>
      <c r="D36" s="81">
        <v>0.2</v>
      </c>
      <c r="E36" s="67" t="str">
        <f>IF(C36=1,"Les plus jeunes en priorité",IF(C36=0,"Les plus vieux en priorité","PB"))</f>
        <v>Les plus jeunes en priorité</v>
      </c>
    </row>
    <row r="37" spans="2:5" ht="19" customHeight="1" x14ac:dyDescent="0.25">
      <c r="B37" s="65" t="s">
        <v>124</v>
      </c>
      <c r="C37" s="66">
        <v>1</v>
      </c>
      <c r="D37" s="81">
        <v>0.5</v>
      </c>
      <c r="E37" s="67" t="str">
        <f>IF(C37=1,"Les moins ancien en priorité",IF(C37=0,"Les plus ancien en priorité","PB"))</f>
        <v>Les moins ancien en priorité</v>
      </c>
    </row>
    <row r="38" spans="2:5" ht="18" customHeight="1" x14ac:dyDescent="0.25">
      <c r="B38" s="65" t="s">
        <v>41</v>
      </c>
      <c r="C38" s="66">
        <v>0</v>
      </c>
      <c r="D38" s="81">
        <v>0.4</v>
      </c>
      <c r="E38" s="67" t="str">
        <f>IF(C38=1,"Les moins absents en priorité",IF(C38=0,"Les plus absents en priorité","PB"))</f>
        <v>Les plus absents en priorité</v>
      </c>
    </row>
    <row r="39" spans="2:5" ht="18" customHeight="1" x14ac:dyDescent="0.25">
      <c r="B39" s="64" t="s">
        <v>125</v>
      </c>
      <c r="C39" s="66">
        <v>0</v>
      </c>
      <c r="D39" s="81">
        <v>0.5</v>
      </c>
      <c r="E39" s="67" t="str">
        <f>IF(C39=1,"Pas beaucoup d'enfants à charge en priorité",IF(C39=0,"avec beaucoup d'enfants à charge en priorité","PB"))</f>
        <v>avec beaucoup d'enfants à charge en priorité</v>
      </c>
    </row>
    <row r="40" spans="2:5" ht="19" customHeight="1" x14ac:dyDescent="0.25">
      <c r="B40" s="65" t="s">
        <v>126</v>
      </c>
      <c r="C40" s="66">
        <v>1</v>
      </c>
      <c r="D40" s="81">
        <v>0.3</v>
      </c>
      <c r="E40" s="67" t="str">
        <f>IF(C40=1,"Avec un petit salaire en priorité",IF(C40=0,"Avec un gros salaire en priorité","PB"))</f>
        <v>Avec un petit salaire en priorité</v>
      </c>
    </row>
    <row r="43" spans="2:5" ht="25.5" customHeight="1" x14ac:dyDescent="0.25">
      <c r="B43" s="82" t="s">
        <v>131</v>
      </c>
      <c r="C43" s="82" t="s">
        <v>127</v>
      </c>
      <c r="D43" s="82" t="s">
        <v>128</v>
      </c>
    </row>
    <row r="44" spans="2:5" ht="19" customHeight="1" x14ac:dyDescent="0.25">
      <c r="B44" s="65" t="s">
        <v>123</v>
      </c>
      <c r="C44" s="66">
        <v>0</v>
      </c>
      <c r="D44" s="81">
        <v>0.4</v>
      </c>
      <c r="E44" s="67" t="str">
        <f>IF(C44=1,"Les plus jeunes en priorité",IF(C44=0,"Les plus vieux en priorité","PB"))</f>
        <v>Les plus vieux en priorité</v>
      </c>
    </row>
    <row r="45" spans="2:5" ht="19" customHeight="1" x14ac:dyDescent="0.25">
      <c r="B45" s="65" t="s">
        <v>124</v>
      </c>
      <c r="C45" s="66">
        <v>0</v>
      </c>
      <c r="D45" s="81">
        <v>0.1</v>
      </c>
      <c r="E45" s="67" t="str">
        <f>IF(C45=1,"Les moins ancien en priorité",IF(C45=0,"Les plus ancien en priorité","PB"))</f>
        <v>Les plus ancien en priorité</v>
      </c>
    </row>
    <row r="46" spans="2:5" ht="19" customHeight="1" x14ac:dyDescent="0.25">
      <c r="B46" s="65" t="s">
        <v>41</v>
      </c>
      <c r="C46" s="66">
        <v>0</v>
      </c>
      <c r="D46" s="81">
        <v>0.5</v>
      </c>
      <c r="E46" s="67" t="str">
        <f>IF(C46=1,"Les moins absents en priorité",IF(C46=0,"Les plus absents en priorité","PB"))</f>
        <v>Les plus absents en priorité</v>
      </c>
    </row>
    <row r="47" spans="2:5" ht="19" customHeight="1" x14ac:dyDescent="0.25">
      <c r="B47" s="64" t="s">
        <v>125</v>
      </c>
      <c r="C47" s="66">
        <v>1</v>
      </c>
      <c r="D47" s="81">
        <v>0.5</v>
      </c>
      <c r="E47" s="67" t="str">
        <f>IF(C47=1,"Pas beaucoup d'enfants à charge en priorité",IF(C47=0,"avec beaucoup d'enfants à charge en priorité","PB"))</f>
        <v>Pas beaucoup d'enfants à charge en priorité</v>
      </c>
    </row>
    <row r="48" spans="2:5" ht="19" customHeight="1" x14ac:dyDescent="0.25">
      <c r="B48" s="65" t="s">
        <v>126</v>
      </c>
      <c r="C48" s="66">
        <v>0</v>
      </c>
      <c r="D48" s="81">
        <v>0.2</v>
      </c>
      <c r="E48" s="67" t="str">
        <f>IF(C48=1,"Avec un petit salaire en priorité",IF(C48=0,"Avec un gros salaire en priorité","PB"))</f>
        <v>Avec un gros salaire en priorité</v>
      </c>
    </row>
    <row r="51" spans="2:5" ht="25.5" customHeight="1" x14ac:dyDescent="0.25">
      <c r="B51" s="83" t="s">
        <v>132</v>
      </c>
      <c r="C51" s="83" t="s">
        <v>127</v>
      </c>
      <c r="D51" s="83" t="s">
        <v>128</v>
      </c>
    </row>
    <row r="52" spans="2:5" ht="19" customHeight="1" x14ac:dyDescent="0.25">
      <c r="B52" s="65" t="s">
        <v>123</v>
      </c>
      <c r="C52" s="85">
        <v>1</v>
      </c>
      <c r="D52" s="81">
        <v>0.2</v>
      </c>
      <c r="E52" s="67" t="str">
        <f>IF(C52=1,"Les plus jeunes en priorité",IF(C52=0,"Les plus vieux en priorité","PB"))</f>
        <v>Les plus jeunes en priorité</v>
      </c>
    </row>
    <row r="53" spans="2:5" ht="19" customHeight="1" x14ac:dyDescent="0.25">
      <c r="B53" s="65" t="s">
        <v>124</v>
      </c>
      <c r="C53" s="66">
        <v>1</v>
      </c>
      <c r="D53" s="81">
        <v>0.1</v>
      </c>
      <c r="E53" s="67" t="str">
        <f>IF(C53=1,"Les moins ancien en priorité",IF(C53=0,"Les plus ancien en priorité","PB"))</f>
        <v>Les moins ancien en priorité</v>
      </c>
    </row>
    <row r="54" spans="2:5" ht="19" customHeight="1" x14ac:dyDescent="0.25">
      <c r="B54" s="65" t="s">
        <v>41</v>
      </c>
      <c r="C54" s="66">
        <v>0</v>
      </c>
      <c r="D54" s="81">
        <v>0.1</v>
      </c>
      <c r="E54" s="67" t="str">
        <f>IF(C54=1,"Les moins absents en priorité",IF(C54=0,"Les plus absents en priorité","PB"))</f>
        <v>Les plus absents en priorité</v>
      </c>
    </row>
    <row r="55" spans="2:5" ht="19" customHeight="1" x14ac:dyDescent="0.25">
      <c r="B55" s="64" t="s">
        <v>125</v>
      </c>
      <c r="C55" s="66">
        <v>1</v>
      </c>
      <c r="D55" s="81">
        <v>0.3</v>
      </c>
      <c r="E55" s="67" t="str">
        <f>IF(C55=1,"Pas beaucoup d'enfants à charge en priorité",IF(C55=0,"avec beaucoup d'enfants à charge en priorité","PB"))</f>
        <v>Pas beaucoup d'enfants à charge en priorité</v>
      </c>
    </row>
    <row r="56" spans="2:5" ht="19" customHeight="1" x14ac:dyDescent="0.25">
      <c r="B56" s="65" t="s">
        <v>126</v>
      </c>
      <c r="C56" s="66">
        <v>1</v>
      </c>
      <c r="D56" s="81">
        <v>0.2</v>
      </c>
      <c r="E56" s="67" t="str">
        <f>IF(C56=1,"Avec un petit salaire en priorité",IF(C56=0,"Avec un gros salaire en priorité","PB"))</f>
        <v>Avec un petit salaire en priorité</v>
      </c>
    </row>
  </sheetData>
  <mergeCells count="5">
    <mergeCell ref="A12:A13"/>
    <mergeCell ref="A10:A11"/>
    <mergeCell ref="A4:A9"/>
    <mergeCell ref="A17:A22"/>
    <mergeCell ref="A26:A3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Données</vt:lpstr>
      <vt:lpstr>CHOIX DU N+1</vt:lpstr>
    </vt:vector>
  </TitlesOfParts>
  <Company>iut montpellier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francois-heude</dc:creator>
  <cp:lastModifiedBy>morgane zussa</cp:lastModifiedBy>
  <dcterms:created xsi:type="dcterms:W3CDTF">2006-09-28T07:58:50Z</dcterms:created>
  <dcterms:modified xsi:type="dcterms:W3CDTF">2022-10-14T09:17:20Z</dcterms:modified>
</cp:coreProperties>
</file>