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9"/>
  <workbookPr hidePivotFieldList="1" defaultThemeVersion="124226"/>
  <mc:AlternateContent xmlns:mc="http://schemas.openxmlformats.org/markup-compatibility/2006">
    <mc:Choice Requires="x15">
      <x15ac:absPath xmlns:x15ac="http://schemas.microsoft.com/office/spreadsheetml/2010/11/ac" url="/Users/juliacernicchiaro/Documents/Licence pro /Semestre 1 /Analyse transversale/"/>
    </mc:Choice>
  </mc:AlternateContent>
  <xr:revisionPtr revIDLastSave="0" documentId="13_ncr:1_{ABED737A-D034-7D4C-886F-72BAE4CD46B6}" xr6:coauthVersionLast="47" xr6:coauthVersionMax="47" xr10:uidLastSave="{00000000-0000-0000-0000-000000000000}"/>
  <bookViews>
    <workbookView xWindow="0" yWindow="500" windowWidth="28800" windowHeight="15940" xr2:uid="{00000000-000D-0000-FFFF-FFFF00000000}"/>
  </bookViews>
  <sheets>
    <sheet name="Donné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6" i="1" l="1"/>
  <c r="U37" i="1"/>
  <c r="U38" i="1"/>
  <c r="U39" i="1"/>
  <c r="U40" i="1"/>
  <c r="U41" i="1"/>
  <c r="U42" i="1"/>
  <c r="U43" i="1"/>
  <c r="U44" i="1"/>
  <c r="U45" i="1"/>
  <c r="U46" i="1"/>
  <c r="U47" i="1"/>
  <c r="U48" i="1"/>
  <c r="U49" i="1"/>
  <c r="U50" i="1"/>
  <c r="U51" i="1"/>
  <c r="U52" i="1"/>
  <c r="U53" i="1"/>
  <c r="U35" i="1"/>
  <c r="T55" i="1"/>
  <c r="T56" i="1"/>
  <c r="T57" i="1"/>
  <c r="T58" i="1"/>
  <c r="T59" i="1"/>
  <c r="T60" i="1"/>
  <c r="T61" i="1"/>
  <c r="T62" i="1"/>
  <c r="T63" i="1"/>
  <c r="T64" i="1"/>
  <c r="T65" i="1"/>
  <c r="T66" i="1"/>
  <c r="T54" i="1"/>
  <c r="P54" i="1"/>
  <c r="U54" i="1" s="1"/>
  <c r="P48" i="1"/>
  <c r="E89" i="1"/>
  <c r="E93" i="1"/>
  <c r="E92" i="1"/>
  <c r="E91" i="1"/>
  <c r="E90" i="1"/>
  <c r="E80" i="1"/>
  <c r="E79" i="1"/>
  <c r="E78" i="1"/>
  <c r="E77" i="1"/>
  <c r="E76" i="1"/>
  <c r="S54" i="1"/>
  <c r="S36" i="1"/>
  <c r="S37" i="1"/>
  <c r="S38" i="1"/>
  <c r="S39" i="1"/>
  <c r="S40" i="1"/>
  <c r="S41" i="1"/>
  <c r="S42" i="1"/>
  <c r="S43" i="1"/>
  <c r="S44" i="1"/>
  <c r="S45" i="1"/>
  <c r="S46" i="1"/>
  <c r="S47" i="1"/>
  <c r="S48" i="1"/>
  <c r="S49" i="1"/>
  <c r="S50" i="1"/>
  <c r="S51" i="1"/>
  <c r="S52" i="1"/>
  <c r="S53" i="1"/>
  <c r="S35" i="1"/>
  <c r="S32" i="1"/>
  <c r="S33" i="1"/>
  <c r="S34" i="1"/>
  <c r="S26" i="1"/>
  <c r="S27" i="1"/>
  <c r="S28" i="1"/>
  <c r="S29" i="1"/>
  <c r="S30" i="1"/>
  <c r="S31" i="1"/>
  <c r="S8" i="1"/>
  <c r="S9" i="1"/>
  <c r="S10" i="1"/>
  <c r="S11" i="1"/>
  <c r="S12" i="1"/>
  <c r="S13" i="1"/>
  <c r="S14" i="1"/>
  <c r="S15" i="1"/>
  <c r="S16" i="1"/>
  <c r="S17" i="1"/>
  <c r="S18" i="1"/>
  <c r="S19" i="1"/>
  <c r="S20" i="1"/>
  <c r="S21" i="1"/>
  <c r="S22" i="1"/>
  <c r="S23" i="1"/>
  <c r="S24" i="1"/>
  <c r="S25" i="1"/>
  <c r="S7" i="1"/>
  <c r="S55" i="1"/>
  <c r="S56" i="1"/>
  <c r="S57" i="1"/>
  <c r="S58" i="1"/>
  <c r="S59" i="1"/>
  <c r="S60" i="1"/>
  <c r="S61" i="1"/>
  <c r="S62" i="1"/>
  <c r="S63" i="1"/>
  <c r="S64" i="1"/>
  <c r="S65" i="1"/>
  <c r="S66" i="1"/>
  <c r="R55" i="1"/>
  <c r="R56" i="1"/>
  <c r="R57" i="1"/>
  <c r="R58" i="1"/>
  <c r="R59" i="1"/>
  <c r="R60" i="1"/>
  <c r="R61" i="1"/>
  <c r="R62" i="1"/>
  <c r="R63" i="1"/>
  <c r="R64" i="1"/>
  <c r="R65" i="1"/>
  <c r="R66" i="1"/>
  <c r="R54" i="1"/>
  <c r="R36" i="1"/>
  <c r="R37" i="1"/>
  <c r="R38" i="1"/>
  <c r="R39" i="1"/>
  <c r="R40" i="1"/>
  <c r="R41" i="1"/>
  <c r="R42" i="1"/>
  <c r="R43" i="1"/>
  <c r="R44" i="1"/>
  <c r="R45" i="1"/>
  <c r="R46" i="1"/>
  <c r="R47" i="1"/>
  <c r="R48" i="1"/>
  <c r="R49" i="1"/>
  <c r="R50" i="1"/>
  <c r="R51" i="1"/>
  <c r="R52" i="1"/>
  <c r="R53" i="1"/>
  <c r="R35" i="1"/>
  <c r="R8" i="1"/>
  <c r="R9" i="1"/>
  <c r="R10" i="1"/>
  <c r="R11" i="1"/>
  <c r="R12" i="1"/>
  <c r="R13" i="1"/>
  <c r="R14" i="1"/>
  <c r="R15" i="1"/>
  <c r="R16" i="1"/>
  <c r="R17" i="1"/>
  <c r="R18" i="1"/>
  <c r="R19" i="1"/>
  <c r="R20" i="1"/>
  <c r="R21" i="1"/>
  <c r="R22" i="1"/>
  <c r="R23" i="1"/>
  <c r="R24" i="1"/>
  <c r="R25" i="1"/>
  <c r="R26" i="1"/>
  <c r="R27" i="1"/>
  <c r="R28" i="1"/>
  <c r="R29" i="1"/>
  <c r="R30" i="1"/>
  <c r="R31" i="1"/>
  <c r="R32" i="1"/>
  <c r="R33" i="1"/>
  <c r="R34" i="1"/>
  <c r="R7" i="1"/>
  <c r="O34" i="1"/>
  <c r="N34" i="1"/>
  <c r="M34" i="1"/>
  <c r="O33" i="1"/>
  <c r="N33" i="1"/>
  <c r="M33" i="1"/>
  <c r="O53" i="1"/>
  <c r="N53" i="1"/>
  <c r="M53" i="1"/>
  <c r="O52" i="1"/>
  <c r="N52" i="1"/>
  <c r="M52" i="1"/>
  <c r="O51" i="1"/>
  <c r="N51" i="1"/>
  <c r="M51" i="1"/>
  <c r="O32" i="1"/>
  <c r="N32" i="1"/>
  <c r="M32" i="1"/>
  <c r="O70" i="1"/>
  <c r="N70" i="1"/>
  <c r="M70" i="1"/>
  <c r="O66" i="1"/>
  <c r="N66" i="1"/>
  <c r="M66" i="1"/>
  <c r="O31" i="1"/>
  <c r="N31" i="1"/>
  <c r="M31" i="1"/>
  <c r="O65" i="1"/>
  <c r="N65" i="1"/>
  <c r="M65" i="1"/>
  <c r="O30" i="1"/>
  <c r="N30" i="1"/>
  <c r="M30" i="1"/>
  <c r="O29" i="1"/>
  <c r="N29" i="1"/>
  <c r="M29" i="1"/>
  <c r="O50" i="1"/>
  <c r="N50" i="1"/>
  <c r="M50" i="1"/>
  <c r="O64" i="1"/>
  <c r="N64" i="1"/>
  <c r="M64" i="1"/>
  <c r="O28" i="1"/>
  <c r="N28" i="1"/>
  <c r="M28" i="1"/>
  <c r="O63" i="1"/>
  <c r="N63" i="1"/>
  <c r="M63" i="1"/>
  <c r="O49" i="1"/>
  <c r="N49" i="1"/>
  <c r="M49" i="1"/>
  <c r="O62" i="1"/>
  <c r="N62" i="1"/>
  <c r="M62" i="1"/>
  <c r="O61" i="1"/>
  <c r="N61" i="1"/>
  <c r="M61" i="1"/>
  <c r="O48" i="1"/>
  <c r="N48" i="1"/>
  <c r="M48" i="1"/>
  <c r="O27" i="1"/>
  <c r="N27" i="1"/>
  <c r="M27" i="1"/>
  <c r="O47" i="1"/>
  <c r="N47" i="1"/>
  <c r="M47" i="1"/>
  <c r="O26" i="1"/>
  <c r="N26" i="1"/>
  <c r="M26" i="1"/>
  <c r="O46" i="1"/>
  <c r="N46" i="1"/>
  <c r="M46" i="1"/>
  <c r="O25" i="1"/>
  <c r="N25" i="1"/>
  <c r="M25" i="1"/>
  <c r="O45" i="1"/>
  <c r="N45" i="1"/>
  <c r="M45" i="1"/>
  <c r="O60" i="1"/>
  <c r="N60" i="1"/>
  <c r="M60" i="1"/>
  <c r="O24" i="1"/>
  <c r="N24" i="1"/>
  <c r="M24" i="1"/>
  <c r="O23" i="1"/>
  <c r="N23" i="1"/>
  <c r="M23" i="1"/>
  <c r="O22" i="1"/>
  <c r="N22" i="1"/>
  <c r="M22" i="1"/>
  <c r="O69" i="1"/>
  <c r="N69" i="1"/>
  <c r="M69" i="1"/>
  <c r="O59" i="1"/>
  <c r="N59" i="1"/>
  <c r="M59" i="1"/>
  <c r="O21" i="1"/>
  <c r="N21" i="1"/>
  <c r="M21" i="1"/>
  <c r="O20" i="1"/>
  <c r="N20" i="1"/>
  <c r="M20" i="1"/>
  <c r="O19" i="1"/>
  <c r="N19" i="1"/>
  <c r="M19" i="1"/>
  <c r="O18" i="1"/>
  <c r="N18" i="1"/>
  <c r="M18" i="1"/>
  <c r="O17" i="1"/>
  <c r="N17" i="1"/>
  <c r="M17" i="1"/>
  <c r="O16" i="1"/>
  <c r="N16" i="1"/>
  <c r="M16" i="1"/>
  <c r="O58" i="1"/>
  <c r="N58" i="1"/>
  <c r="M58" i="1"/>
  <c r="O68" i="1"/>
  <c r="N68" i="1"/>
  <c r="M68" i="1"/>
  <c r="O57" i="1"/>
  <c r="N57" i="1"/>
  <c r="M57" i="1"/>
  <c r="O56" i="1"/>
  <c r="N56" i="1"/>
  <c r="M56" i="1"/>
  <c r="O44" i="1"/>
  <c r="N44" i="1"/>
  <c r="M44" i="1"/>
  <c r="O43" i="1"/>
  <c r="N43" i="1"/>
  <c r="M43" i="1"/>
  <c r="O42" i="1"/>
  <c r="N42" i="1"/>
  <c r="M42" i="1"/>
  <c r="O15" i="1"/>
  <c r="N15" i="1"/>
  <c r="M15" i="1"/>
  <c r="O14" i="1"/>
  <c r="N14" i="1"/>
  <c r="M14" i="1"/>
  <c r="O13" i="1"/>
  <c r="N13" i="1"/>
  <c r="M13" i="1"/>
  <c r="O12" i="1"/>
  <c r="N12" i="1"/>
  <c r="M12" i="1"/>
  <c r="O11" i="1"/>
  <c r="N11" i="1"/>
  <c r="M11" i="1"/>
  <c r="O10" i="1"/>
  <c r="N10" i="1"/>
  <c r="M10" i="1"/>
  <c r="O67" i="1"/>
  <c r="N67" i="1"/>
  <c r="M67" i="1"/>
  <c r="O55" i="1"/>
  <c r="N55" i="1"/>
  <c r="M55" i="1"/>
  <c r="O41" i="1"/>
  <c r="N41" i="1"/>
  <c r="M41" i="1"/>
  <c r="O40" i="1"/>
  <c r="N40" i="1"/>
  <c r="M40" i="1"/>
  <c r="O9" i="1"/>
  <c r="N9" i="1"/>
  <c r="M9" i="1"/>
  <c r="O8" i="1"/>
  <c r="N8" i="1"/>
  <c r="M8" i="1"/>
  <c r="O39" i="1"/>
  <c r="N39" i="1"/>
  <c r="M39" i="1"/>
  <c r="O38" i="1"/>
  <c r="N38" i="1"/>
  <c r="M38" i="1"/>
  <c r="O54" i="1"/>
  <c r="N54" i="1"/>
  <c r="M54" i="1"/>
  <c r="O37" i="1"/>
  <c r="N37" i="1"/>
  <c r="M37" i="1"/>
  <c r="O36" i="1"/>
  <c r="N36" i="1"/>
  <c r="M36" i="1"/>
  <c r="O35" i="1"/>
  <c r="N35" i="1"/>
  <c r="M35" i="1"/>
  <c r="O7" i="1"/>
  <c r="N7" i="1"/>
  <c r="M7" i="1"/>
  <c r="P35" i="1" l="1"/>
  <c r="T41" i="1"/>
  <c r="T53" i="1"/>
  <c r="T47" i="1"/>
  <c r="T9" i="1"/>
  <c r="T33" i="1"/>
  <c r="T51" i="1"/>
  <c r="T36" i="1"/>
  <c r="T42" i="1"/>
  <c r="T50" i="1"/>
  <c r="T39" i="1"/>
  <c r="T45" i="1"/>
  <c r="T40" i="1"/>
  <c r="T38" i="1"/>
  <c r="T46" i="1"/>
  <c r="T43" i="1"/>
  <c r="T48" i="1"/>
  <c r="Q10" i="1"/>
  <c r="T15" i="1"/>
  <c r="T16" i="1"/>
  <c r="T22" i="1"/>
  <c r="Q60" i="1"/>
  <c r="T32" i="1"/>
  <c r="T35" i="1"/>
  <c r="T10" i="1"/>
  <c r="T19" i="1"/>
  <c r="T30" i="1"/>
  <c r="T37" i="1"/>
  <c r="T13" i="1"/>
  <c r="T52" i="1"/>
  <c r="T44" i="1"/>
  <c r="T17" i="1"/>
  <c r="T23" i="1"/>
  <c r="T49" i="1"/>
  <c r="T18" i="1"/>
  <c r="T24" i="1"/>
  <c r="T29" i="1"/>
  <c r="T8" i="1"/>
  <c r="T21" i="1"/>
  <c r="T31" i="1"/>
  <c r="Q42" i="1"/>
  <c r="Q12" i="1"/>
  <c r="Q30" i="1"/>
  <c r="Q57" i="1"/>
  <c r="Q21" i="1"/>
  <c r="Q49" i="1"/>
  <c r="Q34" i="1"/>
  <c r="T14" i="1"/>
  <c r="Q36" i="1"/>
  <c r="Q41" i="1"/>
  <c r="Q22" i="1"/>
  <c r="T28" i="1"/>
  <c r="T20" i="1"/>
  <c r="T12" i="1"/>
  <c r="T7" i="1"/>
  <c r="T27" i="1"/>
  <c r="T11" i="1"/>
  <c r="Q44" i="1"/>
  <c r="Q13" i="1"/>
  <c r="T34" i="1"/>
  <c r="Q59" i="1"/>
  <c r="T25" i="1"/>
  <c r="Q37" i="1"/>
  <c r="Q27" i="1"/>
  <c r="Q50" i="1"/>
  <c r="Q51" i="1"/>
  <c r="T26" i="1"/>
  <c r="Q53" i="1"/>
  <c r="Q14" i="1"/>
  <c r="Q58" i="1"/>
  <c r="Q26" i="1"/>
  <c r="Q28" i="1"/>
  <c r="Q20" i="1"/>
  <c r="Q45" i="1"/>
  <c r="Q65" i="1"/>
  <c r="Q40" i="1"/>
  <c r="Q54" i="1"/>
  <c r="Q43" i="1"/>
  <c r="Q18" i="1"/>
  <c r="Q24" i="1"/>
  <c r="Q29" i="1"/>
  <c r="Q52" i="1"/>
  <c r="Q46" i="1"/>
  <c r="Q7" i="1"/>
  <c r="Q11" i="1"/>
  <c r="Q66" i="1"/>
  <c r="Q31" i="1"/>
  <c r="Q19" i="1"/>
  <c r="Q25" i="1"/>
  <c r="Q17" i="1"/>
  <c r="Q9" i="1"/>
  <c r="Q48" i="1"/>
  <c r="Q64" i="1"/>
  <c r="Q56" i="1"/>
  <c r="Q33" i="1"/>
  <c r="Q32" i="1"/>
  <c r="Q47" i="1"/>
  <c r="Q63" i="1"/>
  <c r="Q16" i="1"/>
  <c r="Q8" i="1"/>
  <c r="Q39" i="1"/>
  <c r="Q55" i="1"/>
  <c r="Q15" i="1"/>
  <c r="Q38" i="1"/>
  <c r="Q61" i="1"/>
  <c r="Q23" i="1"/>
  <c r="Q35" i="1"/>
  <c r="Q62" i="1"/>
  <c r="P8" i="1"/>
  <c r="P39" i="1"/>
  <c r="P56" i="1"/>
  <c r="U56" i="1" s="1"/>
  <c r="P45" i="1"/>
  <c r="P62" i="1"/>
  <c r="U62" i="1" s="1"/>
  <c r="P65" i="1"/>
  <c r="U65" i="1" s="1"/>
  <c r="P33" i="1"/>
  <c r="P40" i="1"/>
  <c r="P24" i="1"/>
  <c r="P29" i="1"/>
  <c r="U29" i="1" s="1"/>
  <c r="P52" i="1"/>
  <c r="P21" i="1"/>
  <c r="P25" i="1"/>
  <c r="P31" i="1"/>
  <c r="P47" i="1"/>
  <c r="P32" i="1"/>
  <c r="P41" i="1"/>
  <c r="P15" i="1"/>
  <c r="P16" i="1"/>
  <c r="U16" i="1" s="1"/>
  <c r="P22" i="1"/>
  <c r="U22" i="1" s="1"/>
  <c r="P64" i="1"/>
  <c r="U64" i="1" s="1"/>
  <c r="P38" i="1"/>
  <c r="P44" i="1"/>
  <c r="P61" i="1"/>
  <c r="U61" i="1" s="1"/>
  <c r="P57" i="1"/>
  <c r="U57" i="1" s="1"/>
  <c r="P49" i="1"/>
  <c r="P18" i="1"/>
  <c r="U18" i="1" s="1"/>
  <c r="P9" i="1"/>
  <c r="U9" i="1" s="1"/>
  <c r="P13" i="1"/>
  <c r="P59" i="1"/>
  <c r="U59" i="1" s="1"/>
  <c r="P46" i="1"/>
  <c r="P63" i="1"/>
  <c r="U63" i="1" s="1"/>
  <c r="P66" i="1"/>
  <c r="U66" i="1" s="1"/>
  <c r="P37" i="1"/>
  <c r="P55" i="1"/>
  <c r="U55" i="1" s="1"/>
  <c r="P42" i="1"/>
  <c r="P17" i="1"/>
  <c r="U17" i="1" s="1"/>
  <c r="P23" i="1"/>
  <c r="U23" i="1" s="1"/>
  <c r="P27" i="1"/>
  <c r="P50" i="1"/>
  <c r="P20" i="1"/>
  <c r="U20" i="1" s="1"/>
  <c r="P12" i="1"/>
  <c r="U12" i="1" s="1"/>
  <c r="P30" i="1"/>
  <c r="U30" i="1" s="1"/>
  <c r="P14" i="1"/>
  <c r="U14" i="1" s="1"/>
  <c r="P53" i="1"/>
  <c r="P36" i="1"/>
  <c r="P60" i="1"/>
  <c r="U60" i="1" s="1"/>
  <c r="P28" i="1"/>
  <c r="P51" i="1"/>
  <c r="P7" i="1"/>
  <c r="P11" i="1"/>
  <c r="U11" i="1" s="1"/>
  <c r="P34" i="1"/>
  <c r="U34" i="1" s="1"/>
  <c r="P26" i="1"/>
  <c r="P10" i="1"/>
  <c r="U10" i="1" s="1"/>
  <c r="P58" i="1"/>
  <c r="U58" i="1" s="1"/>
  <c r="P43" i="1"/>
  <c r="P19" i="1"/>
  <c r="U21" i="1" l="1"/>
  <c r="U25" i="1"/>
  <c r="U15" i="1"/>
  <c r="U7" i="1"/>
  <c r="U19" i="1"/>
  <c r="U24" i="1"/>
  <c r="U8" i="1"/>
  <c r="U27" i="1"/>
  <c r="U33" i="1"/>
  <c r="U31" i="1"/>
  <c r="U28" i="1"/>
  <c r="U32" i="1"/>
  <c r="U26" i="1"/>
  <c r="U13" i="1"/>
  <c r="A57" i="1"/>
  <c r="A66" i="1" l="1"/>
  <c r="A55" i="1"/>
  <c r="A62" i="1"/>
  <c r="A65" i="1"/>
  <c r="A61" i="1"/>
  <c r="A60" i="1"/>
  <c r="A64" i="1"/>
  <c r="A58" i="1"/>
  <c r="A56" i="1"/>
  <c r="A63" i="1"/>
  <c r="A59" i="1"/>
  <c r="A38" i="1"/>
  <c r="A46" i="1"/>
  <c r="A48" i="1"/>
  <c r="A41" i="1"/>
  <c r="A50" i="1"/>
  <c r="A51" i="1"/>
  <c r="A44" i="1"/>
  <c r="A52" i="1"/>
  <c r="A37" i="1"/>
  <c r="A39" i="1"/>
  <c r="A47" i="1"/>
  <c r="A40" i="1"/>
  <c r="A49" i="1"/>
  <c r="A42" i="1"/>
  <c r="A53" i="1"/>
  <c r="A45" i="1"/>
  <c r="A43" i="1"/>
  <c r="A36" i="1"/>
  <c r="A35" i="1"/>
  <c r="A54" i="1"/>
  <c r="A26" i="1"/>
  <c r="A12" i="1"/>
  <c r="A28" i="1"/>
  <c r="A22" i="1"/>
  <c r="A7" i="1"/>
  <c r="A34" i="1"/>
  <c r="A17" i="1"/>
  <c r="A31" i="1"/>
  <c r="A33" i="1"/>
  <c r="A16" i="1"/>
  <c r="A18" i="1"/>
  <c r="A15" i="1"/>
  <c r="A25" i="1"/>
  <c r="A27" i="1"/>
  <c r="A11" i="1"/>
  <c r="A8" i="1"/>
  <c r="A20" i="1"/>
  <c r="A19" i="1"/>
  <c r="A23" i="1"/>
  <c r="A9" i="1"/>
  <c r="A21" i="1"/>
  <c r="A14" i="1"/>
  <c r="A29" i="1"/>
  <c r="A24" i="1"/>
  <c r="A32" i="1"/>
  <c r="A30" i="1"/>
  <c r="A13" i="1"/>
  <c r="A10" i="1"/>
  <c r="I90" i="1" l="1"/>
  <c r="I91" i="1"/>
  <c r="I92" i="1"/>
  <c r="I93" i="1"/>
  <c r="I89" i="1"/>
  <c r="I94" i="1"/>
  <c r="M89" i="1"/>
  <c r="M90" i="1"/>
  <c r="M91" i="1"/>
  <c r="M92" i="1"/>
  <c r="M94" i="1"/>
  <c r="M93" i="1"/>
  <c r="M98" i="1"/>
  <c r="M99" i="1"/>
  <c r="M101" i="1"/>
  <c r="M100" i="1"/>
  <c r="M102" i="1"/>
  <c r="M103" i="1"/>
  <c r="L98" i="1"/>
  <c r="L99" i="1"/>
  <c r="L100" i="1"/>
  <c r="L101" i="1"/>
  <c r="L102" i="1"/>
  <c r="L103" i="1"/>
  <c r="K98" i="1"/>
  <c r="K99" i="1"/>
  <c r="K100" i="1"/>
  <c r="K101" i="1"/>
  <c r="K102" i="1"/>
  <c r="K103" i="1"/>
  <c r="J98" i="1"/>
  <c r="J99" i="1"/>
  <c r="J100" i="1"/>
  <c r="J102" i="1"/>
  <c r="J103" i="1"/>
  <c r="J101" i="1"/>
  <c r="I101" i="1"/>
  <c r="I103" i="1"/>
  <c r="I98" i="1"/>
  <c r="I99" i="1"/>
  <c r="I102" i="1"/>
  <c r="I100" i="1"/>
  <c r="I75" i="1"/>
  <c r="L92" i="1"/>
  <c r="K94" i="1"/>
  <c r="K90" i="1"/>
  <c r="L93" i="1"/>
  <c r="K89" i="1"/>
  <c r="L94" i="1"/>
  <c r="L89" i="1"/>
  <c r="L90" i="1"/>
  <c r="K92" i="1"/>
  <c r="L91" i="1"/>
  <c r="K93" i="1"/>
  <c r="K91" i="1"/>
  <c r="J90" i="1"/>
  <c r="J91" i="1"/>
  <c r="J92" i="1"/>
  <c r="J93" i="1"/>
  <c r="J94" i="1"/>
  <c r="J89" i="1"/>
  <c r="I76" i="1"/>
  <c r="M83" i="1"/>
  <c r="L81" i="1"/>
  <c r="K79" i="1"/>
  <c r="J77" i="1"/>
  <c r="J75" i="1"/>
  <c r="I84" i="1"/>
  <c r="M76" i="1"/>
  <c r="M84" i="1"/>
  <c r="L82" i="1"/>
  <c r="K80" i="1"/>
  <c r="J78" i="1"/>
  <c r="I77" i="1"/>
  <c r="M77" i="1"/>
  <c r="M75" i="1"/>
  <c r="L83" i="1"/>
  <c r="K81" i="1"/>
  <c r="J79" i="1"/>
  <c r="I78" i="1"/>
  <c r="M78" i="1"/>
  <c r="L76" i="1"/>
  <c r="L84" i="1"/>
  <c r="K82" i="1"/>
  <c r="J80" i="1"/>
  <c r="I79" i="1"/>
  <c r="M79" i="1"/>
  <c r="L77" i="1"/>
  <c r="L75" i="1"/>
  <c r="K83" i="1"/>
  <c r="J81" i="1"/>
  <c r="I80" i="1"/>
  <c r="M80" i="1"/>
  <c r="L78" i="1"/>
  <c r="K76" i="1"/>
  <c r="K84" i="1"/>
  <c r="J82" i="1"/>
  <c r="I81" i="1"/>
  <c r="M81" i="1"/>
  <c r="L79" i="1"/>
  <c r="K77" i="1"/>
  <c r="K75" i="1"/>
  <c r="J83" i="1"/>
  <c r="I82" i="1"/>
  <c r="M82" i="1"/>
  <c r="L80" i="1"/>
  <c r="K78" i="1"/>
  <c r="J76" i="1"/>
  <c r="J84" i="1"/>
  <c r="I83" i="1"/>
</calcChain>
</file>

<file path=xl/sharedStrings.xml><?xml version="1.0" encoding="utf-8"?>
<sst xmlns="http://schemas.openxmlformats.org/spreadsheetml/2006/main" count="240" uniqueCount="148">
  <si>
    <t>NOM Prenom</t>
  </si>
  <si>
    <t>Sexe</t>
  </si>
  <si>
    <t>D_Nais</t>
  </si>
  <si>
    <t>D_Arrivée</t>
  </si>
  <si>
    <t>Statut</t>
  </si>
  <si>
    <t>Salaire/an</t>
  </si>
  <si>
    <t>M</t>
  </si>
  <si>
    <t>F</t>
  </si>
  <si>
    <t>Individu_01</t>
  </si>
  <si>
    <t>Individu_02</t>
  </si>
  <si>
    <t>Individu_03</t>
  </si>
  <si>
    <t>Individu_05</t>
  </si>
  <si>
    <t>Individu_06</t>
  </si>
  <si>
    <t>Individu_07</t>
  </si>
  <si>
    <t>Individu_09</t>
  </si>
  <si>
    <t>Individu_10</t>
  </si>
  <si>
    <t>Individu_11</t>
  </si>
  <si>
    <t>Individu_12</t>
  </si>
  <si>
    <t>Individu_13</t>
  </si>
  <si>
    <t>Individu_15</t>
  </si>
  <si>
    <t>Individu_16</t>
  </si>
  <si>
    <t>Individu_18</t>
  </si>
  <si>
    <t>Individu_19</t>
  </si>
  <si>
    <t>Individu_20</t>
  </si>
  <si>
    <t>Individu_21</t>
  </si>
  <si>
    <t>Individu_22</t>
  </si>
  <si>
    <t>Individu_23</t>
  </si>
  <si>
    <t>Individu_24</t>
  </si>
  <si>
    <t>Individu_25</t>
  </si>
  <si>
    <t>Individu_27</t>
  </si>
  <si>
    <t>Individu_28</t>
  </si>
  <si>
    <t>Individu_29</t>
  </si>
  <si>
    <t>Individu_31</t>
  </si>
  <si>
    <t>Individu_32</t>
  </si>
  <si>
    <t>Individu_33</t>
  </si>
  <si>
    <t>Individu_34</t>
  </si>
  <si>
    <t>Individu_36</t>
  </si>
  <si>
    <t>Individu_37</t>
  </si>
  <si>
    <t>Individu_38</t>
  </si>
  <si>
    <t>Individu_40</t>
  </si>
  <si>
    <t>Tps%</t>
  </si>
  <si>
    <t>Absenteisme</t>
  </si>
  <si>
    <t>ENTREPRISE X</t>
  </si>
  <si>
    <t>Individu_41</t>
  </si>
  <si>
    <t>Individu_43</t>
  </si>
  <si>
    <t>Individu_44</t>
  </si>
  <si>
    <t>Individu_45</t>
  </si>
  <si>
    <t>Individu_48</t>
  </si>
  <si>
    <t>Individu_49</t>
  </si>
  <si>
    <t>Individu_50</t>
  </si>
  <si>
    <t>Individu_51</t>
  </si>
  <si>
    <t>Individu_53</t>
  </si>
  <si>
    <t>Individu_54</t>
  </si>
  <si>
    <t>Individu_55</t>
  </si>
  <si>
    <t>Individu_56</t>
  </si>
  <si>
    <t>Individu_57</t>
  </si>
  <si>
    <t>Individu_61</t>
  </si>
  <si>
    <t>Individu_62</t>
  </si>
  <si>
    <t>Individu_63</t>
  </si>
  <si>
    <t>Individu_64</t>
  </si>
  <si>
    <t>Individu_65</t>
  </si>
  <si>
    <t>Individu_66</t>
  </si>
  <si>
    <t>Individu_67</t>
  </si>
  <si>
    <t>Individu_68</t>
  </si>
  <si>
    <t>Individu_69</t>
  </si>
  <si>
    <t>Individu_70</t>
  </si>
  <si>
    <t>Individu_71</t>
  </si>
  <si>
    <t>Individu_72</t>
  </si>
  <si>
    <t>Individu_73</t>
  </si>
  <si>
    <t>Individu_74</t>
  </si>
  <si>
    <t>Individu_75</t>
  </si>
  <si>
    <t>Individu_76</t>
  </si>
  <si>
    <t>Individu_78</t>
  </si>
  <si>
    <t>Individu_79</t>
  </si>
  <si>
    <t>Individu_80</t>
  </si>
  <si>
    <t xml:space="preserve"> </t>
  </si>
  <si>
    <t>à charge</t>
  </si>
  <si>
    <t>Repr</t>
  </si>
  <si>
    <t>Divers</t>
  </si>
  <si>
    <t>AGE</t>
  </si>
  <si>
    <t>ANC</t>
  </si>
  <si>
    <t>Sal_Ref</t>
  </si>
  <si>
    <t>suspecté d'intégrisme religieux et proselytisme dans l'entreprise</t>
  </si>
  <si>
    <t>a eu un avertissement pour dispute avec collègue</t>
  </si>
  <si>
    <t>DP</t>
  </si>
  <si>
    <t>accident de voiture avec alcoolémie positive (2,4g)</t>
  </si>
  <si>
    <t>arrêtée par la police pour avoir battu son mari</t>
  </si>
  <si>
    <t>la police a demandé des informations sur son commportmeent</t>
  </si>
  <si>
    <t>a participé à l'élimination sauvage de dechets toxiques</t>
  </si>
  <si>
    <t>DS</t>
  </si>
  <si>
    <t>addiction aux jeux d'argent</t>
  </si>
  <si>
    <t>a fumé un 'pétard' dans les toilettes</t>
  </si>
  <si>
    <t>Très amie avec la femme du directeur !</t>
  </si>
  <si>
    <t>suspecté de harcélement</t>
  </si>
  <si>
    <t>renseigne la direction sur ses collègues</t>
  </si>
  <si>
    <t>en état de dépression chronique</t>
  </si>
  <si>
    <t xml:space="preserve">Sur la base du fichier des salariés de l’entreprise, il vous est demandé fournir un classement, éventuellement utilisé en cas de licenciement. En première estimation, cela concernerait 10 personnes en équivalent temps plein répartis comme suit : 6 ouvriers, 2 employés et 2 cadres. </t>
  </si>
  <si>
    <t>Vous devez combiner plusieurs facteurs :</t>
  </si>
  <si>
    <r>
      <t>-</t>
    </r>
    <r>
      <rPr>
        <sz val="7"/>
        <rFont val="Times New Roman"/>
        <family val="1"/>
      </rPr>
      <t xml:space="preserve">          </t>
    </r>
    <r>
      <rPr>
        <sz val="10"/>
        <rFont val="Times New Roman"/>
        <family val="1"/>
      </rPr>
      <t xml:space="preserve">l’ancienneté dans l’entreprise,    </t>
    </r>
  </si>
  <si>
    <r>
      <t>-</t>
    </r>
    <r>
      <rPr>
        <sz val="7"/>
        <rFont val="Times New Roman"/>
        <family val="1"/>
      </rPr>
      <t xml:space="preserve">          </t>
    </r>
    <r>
      <rPr>
        <sz val="10"/>
        <rFont val="Times New Roman"/>
        <family val="1"/>
      </rPr>
      <t>l’âge du salarié,</t>
    </r>
  </si>
  <si>
    <r>
      <t>-</t>
    </r>
    <r>
      <rPr>
        <sz val="7"/>
        <rFont val="Times New Roman"/>
        <family val="1"/>
      </rPr>
      <t xml:space="preserve">          </t>
    </r>
    <r>
      <rPr>
        <sz val="10"/>
        <rFont val="Times New Roman"/>
        <family val="1"/>
      </rPr>
      <t>l’absentéisme</t>
    </r>
  </si>
  <si>
    <r>
      <t>-</t>
    </r>
    <r>
      <rPr>
        <sz val="7"/>
        <rFont val="Times New Roman"/>
        <family val="1"/>
      </rPr>
      <t xml:space="preserve">          </t>
    </r>
    <r>
      <rPr>
        <sz val="10"/>
        <rFont val="Times New Roman"/>
        <family val="1"/>
      </rPr>
      <t>le statut</t>
    </r>
  </si>
  <si>
    <r>
      <t>-</t>
    </r>
    <r>
      <rPr>
        <sz val="7"/>
        <rFont val="Times New Roman"/>
        <family val="1"/>
      </rPr>
      <t xml:space="preserve">          </t>
    </r>
    <r>
      <rPr>
        <sz val="10"/>
        <rFont val="Times New Roman"/>
        <family val="1"/>
      </rPr>
      <t xml:space="preserve">le salaire </t>
    </r>
  </si>
  <si>
    <r>
      <t>-</t>
    </r>
    <r>
      <rPr>
        <sz val="7"/>
        <rFont val="Times New Roman"/>
        <family val="1"/>
      </rPr>
      <t xml:space="preserve">          </t>
    </r>
    <r>
      <rPr>
        <sz val="10"/>
        <rFont val="Times New Roman"/>
        <family val="1"/>
      </rPr>
      <t>le sexe</t>
    </r>
  </si>
  <si>
    <r>
      <t>-</t>
    </r>
    <r>
      <rPr>
        <sz val="7"/>
        <rFont val="Times New Roman"/>
        <family val="1"/>
      </rPr>
      <t xml:space="preserve">          </t>
    </r>
    <r>
      <rPr>
        <sz val="10"/>
        <rFont val="Times New Roman"/>
        <family val="1"/>
      </rPr>
      <t>le nombre de personnes à charge</t>
    </r>
  </si>
  <si>
    <r>
      <t>-</t>
    </r>
    <r>
      <rPr>
        <sz val="7"/>
        <rFont val="Times New Roman"/>
        <family val="1"/>
      </rPr>
      <t xml:space="preserve">          </t>
    </r>
    <r>
      <rPr>
        <sz val="10"/>
        <rFont val="Times New Roman"/>
        <family val="1"/>
      </rPr>
      <t>la représentation des salariés (Délégué syndical ou délégué du personnel)</t>
    </r>
  </si>
  <si>
    <r>
      <t>Contraintes</t>
    </r>
    <r>
      <rPr>
        <sz val="10"/>
        <rFont val="Times New Roman"/>
        <family val="1"/>
      </rPr>
      <t> :</t>
    </r>
  </si>
  <si>
    <r>
      <t>-</t>
    </r>
    <r>
      <rPr>
        <sz val="7"/>
        <rFont val="Times New Roman"/>
        <family val="1"/>
      </rPr>
      <t xml:space="preserve">          </t>
    </r>
    <r>
      <rPr>
        <sz val="10"/>
        <rFont val="Times New Roman"/>
        <family val="1"/>
      </rPr>
      <t>Proposer un classement et désigner les personnels à licencier éventuellement,</t>
    </r>
  </si>
  <si>
    <r>
      <t>-</t>
    </r>
    <r>
      <rPr>
        <sz val="7"/>
        <rFont val="Times New Roman"/>
        <family val="1"/>
      </rPr>
      <t xml:space="preserve">          </t>
    </r>
    <r>
      <rPr>
        <sz val="10"/>
        <rFont val="Times New Roman"/>
        <family val="1"/>
      </rPr>
      <t>Travail à réaliser avec les mêmes groupes que ceux de l’épreuve  bilan social (si possible)</t>
    </r>
  </si>
  <si>
    <r>
      <t>Remarques</t>
    </r>
    <r>
      <rPr>
        <sz val="10"/>
        <rFont val="Times New Roman"/>
        <family val="1"/>
      </rPr>
      <t> :</t>
    </r>
  </si>
  <si>
    <t>Ancienneté, nombre de personnes à charges et âge sont des facteurs qui contribuent à la conservation des salariés.</t>
  </si>
  <si>
    <t>Absentéisme et salaire élevé sont plutôt des arguments négatifs. Les représentants du personnel et des syndicats ont un statut très protecteur !</t>
  </si>
  <si>
    <t>Vous avez accès à certaines informations confidentielles !</t>
  </si>
  <si>
    <t>Vous devez définir les principes méthodologiques qui conduisent à votre classement. Par exemple, la notion de parité entre sexe s’appuiera soit sur une notion de 50% Femmes/50% Hommes, soit sur la proportion constatée dans l’entreprise, soit sur un autre critère</t>
  </si>
  <si>
    <t>La méthodologie imposée consiste à fournir un classement positif, un classement négatif puis un classement général combinant les deux précédents.</t>
  </si>
  <si>
    <t>Officieusement, vous devez fournir la liste nominative des candidats au licenciement !</t>
  </si>
  <si>
    <t>Quelques précisions</t>
  </si>
  <si>
    <t>CERNICCHIARO Julia</t>
  </si>
  <si>
    <t>GOUAS Jessica</t>
  </si>
  <si>
    <t xml:space="preserve">Statut ouvrier </t>
  </si>
  <si>
    <t xml:space="preserve">Age </t>
  </si>
  <si>
    <t>Ancienneté</t>
  </si>
  <si>
    <t xml:space="preserve">Absentéisme </t>
  </si>
  <si>
    <t>Nb enfants à charge</t>
  </si>
  <si>
    <t xml:space="preserve">Salaire </t>
  </si>
  <si>
    <t xml:space="preserve">Coeff </t>
  </si>
  <si>
    <t>Profil de ceux à licencier</t>
  </si>
  <si>
    <t>Sens tri</t>
  </si>
  <si>
    <t>Les plus vieux en priorité</t>
  </si>
  <si>
    <t xml:space="preserve">NOM </t>
  </si>
  <si>
    <t>SEXE</t>
  </si>
  <si>
    <t>Tps</t>
  </si>
  <si>
    <t>DP/DS</t>
  </si>
  <si>
    <t xml:space="preserve">Divers </t>
  </si>
  <si>
    <t xml:space="preserve">Rang (Sal) </t>
  </si>
  <si>
    <t>Rang(Age)</t>
  </si>
  <si>
    <t xml:space="preserve">Statut cadre </t>
  </si>
  <si>
    <t xml:space="preserve">Statut employés </t>
  </si>
  <si>
    <t>Rang(ANC)</t>
  </si>
  <si>
    <t>Rang(Abs)</t>
  </si>
  <si>
    <t>Rang(Nec)</t>
  </si>
  <si>
    <t xml:space="preserve">Moyenne </t>
  </si>
  <si>
    <t>Les plus anciens en priorité</t>
  </si>
  <si>
    <t>Les plus absents en priorité</t>
  </si>
  <si>
    <t>Le plus d'enfants en priorité</t>
  </si>
  <si>
    <t>Avec un grand salarie en priorité</t>
  </si>
  <si>
    <t>Rang(Moy)</t>
  </si>
  <si>
    <t>ATP6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</si>
</sst>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0" x14ac:knownFonts="1">
    <font>
      <sz val="10"/>
      <name val="Arial"/>
    </font>
    <font>
      <sz val="10"/>
      <name val="Arial"/>
      <family val="2"/>
    </font>
    <font>
      <sz val="8"/>
      <name val="Arial"/>
      <family val="2"/>
    </font>
    <font>
      <b/>
      <sz val="10"/>
      <name val="Arial"/>
      <family val="2"/>
    </font>
    <font>
      <b/>
      <sz val="14"/>
      <name val="Arial"/>
      <family val="2"/>
    </font>
    <font>
      <sz val="14"/>
      <name val="Arial"/>
      <family val="2"/>
    </font>
    <font>
      <sz val="10"/>
      <name val="Times New Roman"/>
      <family val="1"/>
    </font>
    <font>
      <sz val="7"/>
      <name val="Times New Roman"/>
      <family val="1"/>
    </font>
    <font>
      <u/>
      <sz val="10"/>
      <name val="Times New Roman"/>
      <family val="1"/>
    </font>
    <font>
      <b/>
      <sz val="11"/>
      <name val="Arial"/>
      <family val="2"/>
    </font>
  </fonts>
  <fills count="8">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theme="9" tint="0.59999389629810485"/>
        <bgColor indexed="64"/>
      </patternFill>
    </fill>
    <fill>
      <patternFill patternType="solid">
        <fgColor indexed="43"/>
        <bgColor indexed="64"/>
      </patternFill>
    </fill>
    <fill>
      <patternFill patternType="solid">
        <fgColor theme="7" tint="0.59999389629810485"/>
        <bgColor indexed="64"/>
      </patternFill>
    </fill>
    <fill>
      <patternFill patternType="solid">
        <fgColor theme="5" tint="0.59999389629810485"/>
        <bgColor indexed="64"/>
      </patternFill>
    </fill>
  </fills>
  <borders count="29">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164" fontId="0" fillId="0" borderId="0" xfId="0" applyNumberFormat="1"/>
    <xf numFmtId="0" fontId="3" fillId="0" borderId="0" xfId="0" applyFont="1"/>
    <xf numFmtId="0" fontId="0" fillId="0" borderId="0" xfId="0"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0" fontId="5" fillId="2" borderId="3" xfId="0" applyFont="1" applyFill="1" applyBorder="1" applyAlignment="1">
      <alignment horizontal="center"/>
    </xf>
    <xf numFmtId="14" fontId="3" fillId="0" borderId="3" xfId="0" applyNumberFormat="1" applyFont="1" applyBorder="1" applyAlignment="1">
      <alignment horizontal="center"/>
    </xf>
    <xf numFmtId="0" fontId="4" fillId="2" borderId="2" xfId="0" applyFont="1" applyFill="1" applyBorder="1"/>
    <xf numFmtId="0" fontId="0" fillId="0" borderId="1" xfId="0" applyBorder="1" applyAlignment="1">
      <alignment horizontal="center"/>
    </xf>
    <xf numFmtId="0" fontId="0" fillId="0" borderId="10" xfId="0" applyBorder="1" applyAlignment="1">
      <alignment horizontal="center"/>
    </xf>
    <xf numFmtId="0" fontId="0" fillId="0" borderId="0" xfId="0" applyAlignment="1">
      <alignment horizontal="left"/>
    </xf>
    <xf numFmtId="2" fontId="0" fillId="0" borderId="4" xfId="0" applyNumberFormat="1" applyBorder="1"/>
    <xf numFmtId="2" fontId="0" fillId="0" borderId="0" xfId="0" applyNumberFormat="1"/>
    <xf numFmtId="3" fontId="0" fillId="0" borderId="5" xfId="0" applyNumberFormat="1" applyBorder="1"/>
    <xf numFmtId="0" fontId="1" fillId="0" borderId="0" xfId="0" applyFont="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7" xfId="0" applyBorder="1" applyAlignment="1">
      <alignment horizontal="left"/>
    </xf>
    <xf numFmtId="2" fontId="0" fillId="0" borderId="6" xfId="0" applyNumberFormat="1" applyBorder="1"/>
    <xf numFmtId="2" fontId="0" fillId="0" borderId="7" xfId="0" applyNumberFormat="1" applyBorder="1"/>
    <xf numFmtId="3" fontId="0" fillId="0" borderId="8" xfId="0" applyNumberFormat="1" applyBorder="1"/>
    <xf numFmtId="0" fontId="0" fillId="0" borderId="14" xfId="0" applyBorder="1" applyAlignment="1">
      <alignment horizontal="center"/>
    </xf>
    <xf numFmtId="0" fontId="0" fillId="0" borderId="16" xfId="0" applyBorder="1" applyAlignment="1">
      <alignment horizontal="center"/>
    </xf>
    <xf numFmtId="0" fontId="0" fillId="0" borderId="17" xfId="0" applyBorder="1" applyAlignment="1">
      <alignment horizontal="left"/>
    </xf>
    <xf numFmtId="2" fontId="0" fillId="0" borderId="18" xfId="0" applyNumberFormat="1" applyBorder="1"/>
    <xf numFmtId="2" fontId="0" fillId="0" borderId="17" xfId="0" applyNumberFormat="1" applyBorder="1"/>
    <xf numFmtId="3" fontId="0" fillId="0" borderId="19" xfId="0" applyNumberFormat="1" applyBorder="1"/>
    <xf numFmtId="164" fontId="3" fillId="3" borderId="14" xfId="0" applyNumberFormat="1" applyFont="1" applyFill="1" applyBorder="1"/>
    <xf numFmtId="164" fontId="3" fillId="3" borderId="14" xfId="0" applyNumberFormat="1" applyFont="1" applyFill="1" applyBorder="1" applyAlignment="1">
      <alignment horizontal="center"/>
    </xf>
    <xf numFmtId="0" fontId="3" fillId="3" borderId="15" xfId="0" applyFont="1" applyFill="1" applyBorder="1"/>
    <xf numFmtId="0" fontId="3" fillId="3" borderId="14" xfId="0" applyFont="1" applyFill="1" applyBorder="1" applyAlignment="1">
      <alignment horizontal="center"/>
    </xf>
    <xf numFmtId="0" fontId="3" fillId="3" borderId="14" xfId="0" applyFont="1" applyFill="1" applyBorder="1"/>
    <xf numFmtId="0" fontId="3" fillId="4" borderId="14" xfId="0" applyFont="1" applyFill="1" applyBorder="1" applyAlignment="1">
      <alignment horizontal="center"/>
    </xf>
    <xf numFmtId="0" fontId="0" fillId="5" borderId="15" xfId="0" applyFill="1" applyBorder="1" applyAlignment="1">
      <alignment horizontal="center"/>
    </xf>
    <xf numFmtId="0" fontId="0" fillId="5" borderId="14" xfId="0" applyFill="1" applyBorder="1" applyAlignment="1">
      <alignment horizontal="center"/>
    </xf>
    <xf numFmtId="164" fontId="0" fillId="5" borderId="20" xfId="0" applyNumberFormat="1" applyFill="1" applyBorder="1"/>
    <xf numFmtId="164" fontId="0" fillId="5" borderId="17" xfId="0" applyNumberFormat="1" applyFill="1" applyBorder="1"/>
    <xf numFmtId="0" fontId="0" fillId="5" borderId="21" xfId="0" applyFill="1" applyBorder="1" applyAlignment="1">
      <alignment horizontal="center"/>
    </xf>
    <xf numFmtId="3" fontId="0" fillId="5" borderId="14" xfId="0" applyNumberFormat="1" applyFill="1" applyBorder="1"/>
    <xf numFmtId="3" fontId="0" fillId="5" borderId="14" xfId="0" applyNumberFormat="1" applyFill="1" applyBorder="1" applyAlignment="1">
      <alignment horizontal="center"/>
    </xf>
    <xf numFmtId="9" fontId="0" fillId="5" borderId="14" xfId="0" applyNumberFormat="1" applyFill="1" applyBorder="1" applyAlignment="1">
      <alignment horizontal="center"/>
    </xf>
    <xf numFmtId="0" fontId="0" fillId="5" borderId="9" xfId="0" applyFill="1" applyBorder="1" applyAlignment="1">
      <alignment horizontal="center"/>
    </xf>
    <xf numFmtId="0" fontId="0" fillId="5" borderId="1" xfId="0" applyFill="1" applyBorder="1" applyAlignment="1">
      <alignment horizontal="center"/>
    </xf>
    <xf numFmtId="164" fontId="0" fillId="5" borderId="22" xfId="0" applyNumberFormat="1" applyFill="1" applyBorder="1"/>
    <xf numFmtId="164" fontId="0" fillId="5" borderId="0" xfId="0" applyNumberFormat="1" applyFill="1"/>
    <xf numFmtId="0" fontId="0" fillId="5" borderId="23" xfId="0" applyFill="1" applyBorder="1" applyAlignment="1">
      <alignment horizontal="center"/>
    </xf>
    <xf numFmtId="3" fontId="0" fillId="5" borderId="1" xfId="0" applyNumberFormat="1" applyFill="1" applyBorder="1"/>
    <xf numFmtId="3" fontId="0" fillId="5" borderId="1" xfId="0" applyNumberFormat="1" applyFill="1" applyBorder="1" applyAlignment="1">
      <alignment horizontal="center"/>
    </xf>
    <xf numFmtId="9" fontId="0" fillId="5" borderId="1" xfId="0" applyNumberFormat="1"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164" fontId="0" fillId="5" borderId="24" xfId="0" applyNumberFormat="1" applyFill="1" applyBorder="1"/>
    <xf numFmtId="164" fontId="0" fillId="5" borderId="7" xfId="0" applyNumberFormat="1" applyFill="1" applyBorder="1"/>
    <xf numFmtId="0" fontId="0" fillId="5" borderId="25" xfId="0" applyFill="1" applyBorder="1" applyAlignment="1">
      <alignment horizontal="center"/>
    </xf>
    <xf numFmtId="3" fontId="0" fillId="5" borderId="12" xfId="0" applyNumberFormat="1" applyFill="1" applyBorder="1"/>
    <xf numFmtId="9" fontId="0" fillId="5" borderId="12" xfId="0" applyNumberFormat="1" applyFill="1" applyBorder="1" applyAlignment="1">
      <alignment horizontal="center"/>
    </xf>
    <xf numFmtId="0" fontId="6" fillId="0" borderId="0" xfId="0" applyFont="1" applyAlignment="1">
      <alignment horizontal="left" vertical="center" indent="3"/>
    </xf>
    <xf numFmtId="0" fontId="6" fillId="0" borderId="0" xfId="0" applyFont="1" applyAlignment="1">
      <alignment horizontal="left" vertical="center" indent="5"/>
    </xf>
    <xf numFmtId="0" fontId="8" fillId="0" borderId="0" xfId="0" applyFont="1" applyAlignment="1">
      <alignment horizontal="left" vertical="center" indent="3"/>
    </xf>
    <xf numFmtId="0" fontId="0" fillId="0" borderId="28" xfId="0" applyBorder="1"/>
    <xf numFmtId="0" fontId="0" fillId="0" borderId="28" xfId="0" applyBorder="1" applyAlignment="1">
      <alignment horizontal="center"/>
    </xf>
    <xf numFmtId="9" fontId="0" fillId="0" borderId="28" xfId="0" applyNumberFormat="1" applyBorder="1"/>
    <xf numFmtId="9" fontId="0" fillId="0" borderId="28" xfId="0" applyNumberFormat="1" applyBorder="1" applyAlignment="1">
      <alignment horizontal="center"/>
    </xf>
    <xf numFmtId="0" fontId="3" fillId="0" borderId="28" xfId="0" applyFont="1" applyBorder="1"/>
    <xf numFmtId="0" fontId="3" fillId="0" borderId="28" xfId="0" applyFont="1" applyBorder="1" applyAlignment="1">
      <alignment horizontal="left"/>
    </xf>
    <xf numFmtId="0" fontId="0" fillId="0" borderId="28" xfId="0" applyBorder="1" applyAlignment="1">
      <alignment horizontal="left"/>
    </xf>
    <xf numFmtId="164" fontId="0" fillId="0" borderId="28" xfId="0" applyNumberFormat="1" applyBorder="1" applyAlignment="1">
      <alignment horizontal="left"/>
    </xf>
    <xf numFmtId="0" fontId="9" fillId="7" borderId="28" xfId="0" applyFont="1" applyFill="1" applyBorder="1"/>
    <xf numFmtId="0" fontId="3" fillId="7" borderId="28" xfId="0" applyFont="1" applyFill="1" applyBorder="1" applyAlignment="1">
      <alignment horizontal="center"/>
    </xf>
    <xf numFmtId="0" fontId="0" fillId="7" borderId="28" xfId="0" applyFill="1" applyBorder="1" applyAlignment="1">
      <alignment horizontal="center"/>
    </xf>
    <xf numFmtId="0" fontId="3" fillId="4" borderId="20" xfId="0" applyFont="1" applyFill="1" applyBorder="1"/>
    <xf numFmtId="0" fontId="3" fillId="4" borderId="28" xfId="0" applyFont="1" applyFill="1" applyBorder="1"/>
    <xf numFmtId="0" fontId="3" fillId="0" borderId="0" xfId="0" applyFont="1" applyAlignment="1">
      <alignment horizontal="center"/>
    </xf>
    <xf numFmtId="0" fontId="3" fillId="6" borderId="26" xfId="0" applyFont="1" applyFill="1" applyBorder="1" applyAlignment="1">
      <alignment horizontal="center"/>
    </xf>
    <xf numFmtId="0" fontId="3" fillId="6" borderId="27" xfId="0" applyFont="1" applyFill="1" applyBorder="1" applyAlignment="1">
      <alignment horizontal="center"/>
    </xf>
    <xf numFmtId="0" fontId="3" fillId="0" borderId="0" xfId="0" applyFont="1" applyAlignment="1">
      <alignment horizontal="left"/>
    </xf>
    <xf numFmtId="164" fontId="3" fillId="0" borderId="0" xfId="0" applyNumberFormat="1" applyFont="1"/>
    <xf numFmtId="164" fontId="3" fillId="0" borderId="0" xfId="0" applyNumberFormat="1"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3"/>
  <sheetViews>
    <sheetView tabSelected="1" workbookViewId="0">
      <pane ySplit="6460" topLeftCell="A88"/>
      <selection activeCell="E1" sqref="E1"/>
      <selection pane="bottomLeft" activeCell="U35" sqref="U35:U53"/>
    </sheetView>
  </sheetViews>
  <sheetFormatPr baseColWidth="10" defaultRowHeight="13" x14ac:dyDescent="0.15"/>
  <cols>
    <col min="1" max="1" width="11.6640625" customWidth="1"/>
    <col min="2" max="2" width="18.1640625" bestFit="1" customWidth="1"/>
    <col min="3" max="3" width="8" style="3" bestFit="1" customWidth="1"/>
    <col min="4" max="4" width="9.1640625" style="1" bestFit="1" customWidth="1"/>
    <col min="5" max="5" width="29.33203125" style="4" customWidth="1"/>
    <col min="6" max="6" width="5.83203125" style="3" bestFit="1" customWidth="1"/>
    <col min="8" max="8" width="11.5" style="3"/>
    <col min="9" max="9" width="15.6640625" style="3" bestFit="1" customWidth="1"/>
    <col min="10" max="10" width="11.5" style="4"/>
    <col min="11" max="11" width="8.1640625" style="3" bestFit="1" customWidth="1"/>
    <col min="12" max="12" width="10.1640625" customWidth="1"/>
    <col min="13" max="13" width="23.6640625" customWidth="1"/>
    <col min="15" max="15" width="7.83203125" customWidth="1"/>
    <col min="16" max="22" width="15.5" customWidth="1"/>
    <col min="23" max="23" width="16.5" customWidth="1"/>
  </cols>
  <sheetData>
    <row r="1" spans="1:38" x14ac:dyDescent="0.15">
      <c r="A1" s="76" t="s">
        <v>117</v>
      </c>
      <c r="B1" s="76"/>
      <c r="D1" s="77">
        <v>44848</v>
      </c>
      <c r="E1" s="78" t="s">
        <v>147</v>
      </c>
    </row>
    <row r="2" spans="1:38" x14ac:dyDescent="0.15">
      <c r="A2" s="76" t="s">
        <v>118</v>
      </c>
      <c r="B2" s="76"/>
    </row>
    <row r="3" spans="1:38" ht="14" thickBot="1" x14ac:dyDescent="0.2"/>
    <row r="4" spans="1:38" ht="19" thickBot="1" x14ac:dyDescent="0.25">
      <c r="B4" s="8" t="s">
        <v>42</v>
      </c>
      <c r="C4" s="6"/>
      <c r="E4" s="1"/>
      <c r="G4" s="3"/>
      <c r="I4" s="7">
        <v>44848</v>
      </c>
      <c r="K4" s="5"/>
      <c r="N4" s="73"/>
      <c r="O4" s="73"/>
      <c r="P4" s="73"/>
      <c r="Q4" s="73"/>
      <c r="R4" s="73"/>
      <c r="S4" s="73"/>
      <c r="T4" s="73"/>
      <c r="U4" s="73"/>
      <c r="V4" s="73"/>
    </row>
    <row r="5" spans="1:38" ht="14" thickBot="1" x14ac:dyDescent="0.2"/>
    <row r="6" spans="1:38" s="2" customFormat="1" ht="14" thickBot="1" x14ac:dyDescent="0.2">
      <c r="A6" s="2" t="s">
        <v>146</v>
      </c>
      <c r="B6" s="30" t="s">
        <v>0</v>
      </c>
      <c r="C6" s="31" t="s">
        <v>1</v>
      </c>
      <c r="D6" s="28" t="s">
        <v>2</v>
      </c>
      <c r="E6" s="29" t="s">
        <v>3</v>
      </c>
      <c r="F6" s="31" t="s">
        <v>4</v>
      </c>
      <c r="G6" s="32" t="s">
        <v>5</v>
      </c>
      <c r="H6" s="31" t="s">
        <v>41</v>
      </c>
      <c r="I6" s="31" t="s">
        <v>40</v>
      </c>
      <c r="J6" s="31" t="s">
        <v>76</v>
      </c>
      <c r="K6" s="31" t="s">
        <v>77</v>
      </c>
      <c r="L6" s="31" t="s">
        <v>78</v>
      </c>
      <c r="M6" s="33" t="s">
        <v>79</v>
      </c>
      <c r="N6" s="33" t="s">
        <v>80</v>
      </c>
      <c r="O6" s="71" t="s">
        <v>81</v>
      </c>
      <c r="P6" s="72" t="s">
        <v>135</v>
      </c>
      <c r="Q6" s="72" t="s">
        <v>138</v>
      </c>
      <c r="R6" s="72" t="s">
        <v>139</v>
      </c>
      <c r="S6" s="72" t="s">
        <v>140</v>
      </c>
      <c r="T6" s="72" t="s">
        <v>134</v>
      </c>
      <c r="U6" s="72" t="s">
        <v>141</v>
      </c>
      <c r="V6" s="74" t="s">
        <v>116</v>
      </c>
      <c r="W6" s="74"/>
      <c r="X6" s="74"/>
      <c r="Y6" s="75"/>
      <c r="Z6"/>
      <c r="AA6"/>
      <c r="AB6"/>
      <c r="AC6"/>
      <c r="AD6"/>
      <c r="AE6"/>
      <c r="AF6"/>
      <c r="AG6"/>
      <c r="AH6"/>
      <c r="AI6"/>
      <c r="AJ6"/>
      <c r="AK6"/>
      <c r="AL6"/>
    </row>
    <row r="7" spans="1:38" x14ac:dyDescent="0.15">
      <c r="A7">
        <f ca="1">RANK(U7,$U$7:$U$34,1)</f>
        <v>22</v>
      </c>
      <c r="B7" s="34" t="s">
        <v>8</v>
      </c>
      <c r="C7" s="35" t="s">
        <v>6</v>
      </c>
      <c r="D7" s="36">
        <v>29728</v>
      </c>
      <c r="E7" s="37">
        <v>38108</v>
      </c>
      <c r="F7" s="38">
        <v>1</v>
      </c>
      <c r="G7" s="39">
        <v>28175</v>
      </c>
      <c r="H7" s="40">
        <v>0</v>
      </c>
      <c r="I7" s="41">
        <v>1</v>
      </c>
      <c r="J7" s="22">
        <v>1</v>
      </c>
      <c r="K7" s="23"/>
      <c r="L7" s="24"/>
      <c r="M7" s="25">
        <f t="shared" ref="M7:M38" si="0">($I$4-D7)/365.25</f>
        <v>41.396303901437371</v>
      </c>
      <c r="N7" s="26">
        <f t="shared" ref="N7:N38" si="1">($I$4-E7)/365.25</f>
        <v>18.453114305270361</v>
      </c>
      <c r="O7" s="27">
        <f t="shared" ref="O7:O38" si="2">(G7*12/I7)/(IF(YEAR(E7)=$E$4,13-MONTH(E7),12))</f>
        <v>28175</v>
      </c>
      <c r="P7">
        <f>RANK(M7,$M$7:$M$34,$C$76)</f>
        <v>16</v>
      </c>
      <c r="Q7">
        <f>RANK(N7,$N$7:$N$34,$C$77)</f>
        <v>19</v>
      </c>
      <c r="R7">
        <f>RANK(H7,$H$7:$H$34,$C$78)</f>
        <v>17</v>
      </c>
      <c r="S7">
        <f>RANK(J7,$J$7:$J$34,$C$79)</f>
        <v>11</v>
      </c>
      <c r="T7">
        <f>RANK(O7,$O$7:$O$34,$C$80)</f>
        <v>15</v>
      </c>
      <c r="U7">
        <f ca="1">P7*$D$76+Q7*$D$77+R7*$D$78+S7*$D$79+T7*$D$80+RAND()/100</f>
        <v>29.509313896794566</v>
      </c>
    </row>
    <row r="8" spans="1:38" x14ac:dyDescent="0.15">
      <c r="A8">
        <f t="shared" ref="A8:A34" ca="1" si="3">RANK(U8,$U$7:$U$34,1)</f>
        <v>3</v>
      </c>
      <c r="B8" s="42" t="s">
        <v>15</v>
      </c>
      <c r="C8" s="43" t="s">
        <v>7</v>
      </c>
      <c r="D8" s="44">
        <v>31383</v>
      </c>
      <c r="E8" s="45">
        <v>41579</v>
      </c>
      <c r="F8" s="46">
        <v>1</v>
      </c>
      <c r="G8" s="47">
        <v>26961</v>
      </c>
      <c r="H8" s="48">
        <v>45</v>
      </c>
      <c r="I8" s="49">
        <v>1</v>
      </c>
      <c r="J8" s="9">
        <v>4</v>
      </c>
      <c r="K8" s="10"/>
      <c r="L8" s="11"/>
      <c r="M8" s="12">
        <f t="shared" si="0"/>
        <v>36.865160848733744</v>
      </c>
      <c r="N8" s="13">
        <f t="shared" si="1"/>
        <v>8.9500342231348391</v>
      </c>
      <c r="O8" s="14">
        <f t="shared" si="2"/>
        <v>26961</v>
      </c>
      <c r="P8">
        <f t="shared" ref="P8:P34" si="4">RANK(M8,$M$7:$M$34,$C$76)</f>
        <v>13</v>
      </c>
      <c r="Q8">
        <f t="shared" ref="Q8:Q34" si="5">RANK(N8,$N$7:$N$34,$C$77)</f>
        <v>12</v>
      </c>
      <c r="R8">
        <f t="shared" ref="R8:R34" si="6">RANK(H8,$H$7:$H$34,$C$78)</f>
        <v>3</v>
      </c>
      <c r="S8">
        <f t="shared" ref="S8:S34" si="7">RANK(J8,$J$7:$J$34,$C$79)</f>
        <v>1</v>
      </c>
      <c r="T8">
        <f t="shared" ref="T8:T34" si="8">RANK(O8,$O$7:$O$34,$C$80)</f>
        <v>5</v>
      </c>
      <c r="U8">
        <f t="shared" ref="U8:U34" ca="1" si="9">P8*$D$76+Q8*$D$77+R8*$D$78+S8*$D$79+T8*$D$80+RAND()/100</f>
        <v>11.804135204639255</v>
      </c>
      <c r="V8" s="57" t="s">
        <v>96</v>
      </c>
      <c r="W8" s="2"/>
      <c r="X8" s="2"/>
      <c r="Y8" s="2"/>
      <c r="Z8" s="2"/>
      <c r="AA8" s="2"/>
      <c r="AE8" s="2"/>
      <c r="AF8" s="2"/>
      <c r="AG8" s="2"/>
      <c r="AH8" s="2"/>
      <c r="AI8" s="2"/>
      <c r="AJ8" s="2"/>
      <c r="AK8" s="2"/>
      <c r="AL8" s="2"/>
    </row>
    <row r="9" spans="1:38" x14ac:dyDescent="0.15">
      <c r="A9">
        <f t="shared" ca="1" si="3"/>
        <v>9</v>
      </c>
      <c r="B9" s="42" t="s">
        <v>16</v>
      </c>
      <c r="C9" s="43" t="s">
        <v>7</v>
      </c>
      <c r="D9" s="44">
        <v>31726</v>
      </c>
      <c r="E9" s="45">
        <v>38657</v>
      </c>
      <c r="F9" s="46">
        <v>1</v>
      </c>
      <c r="G9" s="47">
        <v>26059</v>
      </c>
      <c r="H9" s="48">
        <v>0</v>
      </c>
      <c r="I9" s="49">
        <v>1</v>
      </c>
      <c r="J9" s="9">
        <v>2</v>
      </c>
      <c r="K9" s="10"/>
      <c r="L9" s="11"/>
      <c r="M9" s="12">
        <f t="shared" si="0"/>
        <v>35.926078028747433</v>
      </c>
      <c r="N9" s="13">
        <f t="shared" si="1"/>
        <v>16.950034223134839</v>
      </c>
      <c r="O9" s="14">
        <f t="shared" si="2"/>
        <v>26059</v>
      </c>
      <c r="P9">
        <f t="shared" si="4"/>
        <v>12</v>
      </c>
      <c r="Q9">
        <f t="shared" si="5"/>
        <v>18</v>
      </c>
      <c r="R9">
        <f t="shared" si="6"/>
        <v>17</v>
      </c>
      <c r="S9">
        <f t="shared" si="7"/>
        <v>5</v>
      </c>
      <c r="T9">
        <f t="shared" si="8"/>
        <v>2</v>
      </c>
      <c r="U9">
        <f t="shared" ca="1" si="9"/>
        <v>21.301768288780266</v>
      </c>
      <c r="V9" s="57" t="s">
        <v>97</v>
      </c>
      <c r="W9" s="2"/>
      <c r="X9" s="2"/>
      <c r="Y9" s="2"/>
      <c r="Z9" s="2"/>
      <c r="AA9" s="2"/>
    </row>
    <row r="10" spans="1:38" x14ac:dyDescent="0.15">
      <c r="A10">
        <f t="shared" ca="1" si="3"/>
        <v>24</v>
      </c>
      <c r="B10" s="42" t="s">
        <v>21</v>
      </c>
      <c r="C10" s="43" t="s">
        <v>7</v>
      </c>
      <c r="D10" s="44">
        <v>24612</v>
      </c>
      <c r="E10" s="45">
        <v>34669</v>
      </c>
      <c r="F10" s="46">
        <v>1</v>
      </c>
      <c r="G10" s="47">
        <v>27374</v>
      </c>
      <c r="H10" s="48">
        <v>10</v>
      </c>
      <c r="I10" s="49">
        <v>1</v>
      </c>
      <c r="J10" s="9">
        <v>0</v>
      </c>
      <c r="K10" s="10"/>
      <c r="L10" s="11"/>
      <c r="M10" s="12">
        <f t="shared" si="0"/>
        <v>55.403148528405204</v>
      </c>
      <c r="N10" s="13">
        <f t="shared" si="1"/>
        <v>27.868583162217661</v>
      </c>
      <c r="O10" s="14">
        <f t="shared" si="2"/>
        <v>27374</v>
      </c>
      <c r="P10">
        <f t="shared" si="4"/>
        <v>25</v>
      </c>
      <c r="Q10">
        <f t="shared" si="5"/>
        <v>24</v>
      </c>
      <c r="R10">
        <f t="shared" si="6"/>
        <v>7</v>
      </c>
      <c r="S10">
        <f t="shared" si="7"/>
        <v>21</v>
      </c>
      <c r="T10">
        <f t="shared" si="8"/>
        <v>8</v>
      </c>
      <c r="U10">
        <f t="shared" ca="1" si="9"/>
        <v>32.708926748915509</v>
      </c>
      <c r="V10" s="58" t="s">
        <v>98</v>
      </c>
      <c r="W10" s="2"/>
      <c r="X10" s="2"/>
      <c r="Y10" s="2"/>
      <c r="Z10" s="2"/>
      <c r="AA10" s="2"/>
    </row>
    <row r="11" spans="1:38" x14ac:dyDescent="0.15">
      <c r="A11">
        <f t="shared" ca="1" si="3"/>
        <v>25</v>
      </c>
      <c r="B11" s="42" t="s">
        <v>22</v>
      </c>
      <c r="C11" s="43" t="s">
        <v>7</v>
      </c>
      <c r="D11" s="44">
        <v>25536</v>
      </c>
      <c r="E11" s="45">
        <v>36039</v>
      </c>
      <c r="F11" s="46">
        <v>1</v>
      </c>
      <c r="G11" s="47">
        <v>27482</v>
      </c>
      <c r="H11" s="48">
        <v>0</v>
      </c>
      <c r="I11" s="49">
        <v>1</v>
      </c>
      <c r="J11" s="9">
        <v>0</v>
      </c>
      <c r="K11" s="10"/>
      <c r="L11" s="11"/>
      <c r="M11" s="12">
        <f t="shared" si="0"/>
        <v>52.873374401095141</v>
      </c>
      <c r="N11" s="13">
        <f t="shared" si="1"/>
        <v>24.11772758384668</v>
      </c>
      <c r="O11" s="14">
        <f t="shared" si="2"/>
        <v>27482</v>
      </c>
      <c r="P11">
        <f t="shared" si="4"/>
        <v>23</v>
      </c>
      <c r="Q11">
        <f t="shared" si="5"/>
        <v>22</v>
      </c>
      <c r="R11">
        <f t="shared" si="6"/>
        <v>17</v>
      </c>
      <c r="S11">
        <f t="shared" si="7"/>
        <v>21</v>
      </c>
      <c r="T11">
        <f t="shared" si="8"/>
        <v>9</v>
      </c>
      <c r="U11">
        <f t="shared" ca="1" si="9"/>
        <v>35.607144496257931</v>
      </c>
      <c r="V11" s="58" t="s">
        <v>99</v>
      </c>
      <c r="W11" s="2"/>
      <c r="X11" s="2"/>
      <c r="Y11" s="2"/>
      <c r="Z11" s="2"/>
      <c r="AA11" s="2"/>
    </row>
    <row r="12" spans="1:38" x14ac:dyDescent="0.15">
      <c r="A12">
        <f t="shared" ca="1" si="3"/>
        <v>18</v>
      </c>
      <c r="B12" s="42" t="s">
        <v>23</v>
      </c>
      <c r="C12" s="43" t="s">
        <v>6</v>
      </c>
      <c r="D12" s="44">
        <v>26287</v>
      </c>
      <c r="E12" s="45">
        <v>35186</v>
      </c>
      <c r="F12" s="46">
        <v>1</v>
      </c>
      <c r="G12" s="47">
        <v>27579</v>
      </c>
      <c r="H12" s="48">
        <v>20</v>
      </c>
      <c r="I12" s="49">
        <v>1</v>
      </c>
      <c r="J12" s="9">
        <v>1</v>
      </c>
      <c r="K12" s="10"/>
      <c r="L12" s="11"/>
      <c r="M12" s="12">
        <f t="shared" si="0"/>
        <v>50.817248459958932</v>
      </c>
      <c r="N12" s="13">
        <f t="shared" si="1"/>
        <v>26.453114305270361</v>
      </c>
      <c r="O12" s="14">
        <f t="shared" si="2"/>
        <v>27579</v>
      </c>
      <c r="P12">
        <f t="shared" si="4"/>
        <v>22</v>
      </c>
      <c r="Q12">
        <f t="shared" si="5"/>
        <v>23</v>
      </c>
      <c r="R12">
        <f t="shared" si="6"/>
        <v>5</v>
      </c>
      <c r="S12">
        <f t="shared" si="7"/>
        <v>11</v>
      </c>
      <c r="T12">
        <f t="shared" si="8"/>
        <v>10</v>
      </c>
      <c r="U12">
        <f t="shared" ca="1" si="9"/>
        <v>26.406354824167675</v>
      </c>
      <c r="V12" s="58" t="s">
        <v>100</v>
      </c>
      <c r="W12" s="2"/>
      <c r="X12" s="2"/>
      <c r="Y12" s="2"/>
      <c r="Z12" s="2"/>
      <c r="AA12" s="2"/>
    </row>
    <row r="13" spans="1:38" x14ac:dyDescent="0.15">
      <c r="A13">
        <f t="shared" ca="1" si="3"/>
        <v>21</v>
      </c>
      <c r="B13" s="42" t="s">
        <v>24</v>
      </c>
      <c r="C13" s="43" t="s">
        <v>6</v>
      </c>
      <c r="D13" s="44">
        <v>28459</v>
      </c>
      <c r="E13" s="45">
        <v>36892</v>
      </c>
      <c r="F13" s="46">
        <v>1</v>
      </c>
      <c r="G13" s="47">
        <v>24385</v>
      </c>
      <c r="H13" s="48">
        <v>90</v>
      </c>
      <c r="I13" s="49">
        <v>0.8</v>
      </c>
      <c r="J13" s="9">
        <v>1</v>
      </c>
      <c r="K13" s="10"/>
      <c r="L13" s="11"/>
      <c r="M13" s="12">
        <f t="shared" si="0"/>
        <v>44.870636550308006</v>
      </c>
      <c r="N13" s="13">
        <f t="shared" si="1"/>
        <v>21.782340862422998</v>
      </c>
      <c r="O13" s="14">
        <f t="shared" si="2"/>
        <v>30481.25</v>
      </c>
      <c r="P13">
        <f t="shared" si="4"/>
        <v>21</v>
      </c>
      <c r="Q13">
        <f t="shared" si="5"/>
        <v>21</v>
      </c>
      <c r="R13">
        <f t="shared" si="6"/>
        <v>2</v>
      </c>
      <c r="S13">
        <f t="shared" si="7"/>
        <v>11</v>
      </c>
      <c r="T13">
        <f t="shared" si="8"/>
        <v>25</v>
      </c>
      <c r="U13">
        <f t="shared" ca="1" si="9"/>
        <v>28.506532883435806</v>
      </c>
      <c r="V13" s="58" t="s">
        <v>101</v>
      </c>
      <c r="W13" s="2"/>
      <c r="X13" s="2"/>
      <c r="Y13" s="2"/>
      <c r="Z13" s="2"/>
      <c r="AA13" s="2"/>
    </row>
    <row r="14" spans="1:38" x14ac:dyDescent="0.15">
      <c r="A14">
        <f t="shared" ca="1" si="3"/>
        <v>13</v>
      </c>
      <c r="B14" s="42" t="s">
        <v>25</v>
      </c>
      <c r="C14" s="43" t="s">
        <v>7</v>
      </c>
      <c r="D14" s="44">
        <v>28567</v>
      </c>
      <c r="E14" s="45">
        <v>41061</v>
      </c>
      <c r="F14" s="46">
        <v>1</v>
      </c>
      <c r="G14" s="47">
        <v>28418</v>
      </c>
      <c r="H14" s="48">
        <v>2</v>
      </c>
      <c r="I14" s="49">
        <v>1</v>
      </c>
      <c r="J14" s="9">
        <v>2</v>
      </c>
      <c r="K14" s="10"/>
      <c r="L14" s="15" t="s">
        <v>86</v>
      </c>
      <c r="M14" s="12">
        <f t="shared" si="0"/>
        <v>44.57494866529774</v>
      </c>
      <c r="N14" s="13">
        <f t="shared" si="1"/>
        <v>10.368240930869268</v>
      </c>
      <c r="O14" s="14">
        <f t="shared" si="2"/>
        <v>28418</v>
      </c>
      <c r="P14">
        <f t="shared" si="4"/>
        <v>20</v>
      </c>
      <c r="Q14">
        <f t="shared" si="5"/>
        <v>13</v>
      </c>
      <c r="R14">
        <f t="shared" si="6"/>
        <v>12</v>
      </c>
      <c r="S14">
        <f t="shared" si="7"/>
        <v>5</v>
      </c>
      <c r="T14">
        <f t="shared" si="8"/>
        <v>18</v>
      </c>
      <c r="U14">
        <f t="shared" ca="1" si="9"/>
        <v>23.209844459188602</v>
      </c>
      <c r="V14" s="58" t="s">
        <v>102</v>
      </c>
      <c r="W14" s="2"/>
      <c r="X14" s="2"/>
      <c r="Y14" s="2"/>
      <c r="Z14" s="2"/>
      <c r="AA14" s="2"/>
    </row>
    <row r="15" spans="1:38" x14ac:dyDescent="0.15">
      <c r="A15">
        <f t="shared" ca="1" si="3"/>
        <v>10</v>
      </c>
      <c r="B15" s="42" t="s">
        <v>26</v>
      </c>
      <c r="C15" s="43" t="s">
        <v>7</v>
      </c>
      <c r="D15" s="44">
        <v>28687</v>
      </c>
      <c r="E15" s="45">
        <v>37561</v>
      </c>
      <c r="F15" s="46">
        <v>1</v>
      </c>
      <c r="G15" s="47">
        <v>28264</v>
      </c>
      <c r="H15" s="48">
        <v>16</v>
      </c>
      <c r="I15" s="49">
        <v>1</v>
      </c>
      <c r="J15" s="9">
        <v>3</v>
      </c>
      <c r="K15" s="10"/>
      <c r="L15" s="11"/>
      <c r="M15" s="12">
        <f t="shared" si="0"/>
        <v>44.246406570841891</v>
      </c>
      <c r="N15" s="13">
        <f t="shared" si="1"/>
        <v>19.950718685831621</v>
      </c>
      <c r="O15" s="14">
        <f t="shared" si="2"/>
        <v>28264</v>
      </c>
      <c r="P15">
        <f t="shared" si="4"/>
        <v>19</v>
      </c>
      <c r="Q15">
        <f t="shared" si="5"/>
        <v>20</v>
      </c>
      <c r="R15">
        <f t="shared" si="6"/>
        <v>6</v>
      </c>
      <c r="S15">
        <f t="shared" si="7"/>
        <v>2</v>
      </c>
      <c r="T15">
        <f t="shared" si="8"/>
        <v>16</v>
      </c>
      <c r="U15">
        <f t="shared" ca="1" si="9"/>
        <v>22.00835889472868</v>
      </c>
      <c r="V15" s="58" t="s">
        <v>103</v>
      </c>
      <c r="W15" s="2"/>
      <c r="X15" s="2"/>
      <c r="Y15" s="2"/>
      <c r="Z15" s="2"/>
      <c r="AA15" s="2"/>
    </row>
    <row r="16" spans="1:38" x14ac:dyDescent="0.15">
      <c r="A16">
        <f t="shared" ca="1" si="3"/>
        <v>7</v>
      </c>
      <c r="B16" s="42" t="s">
        <v>34</v>
      </c>
      <c r="C16" s="43" t="s">
        <v>6</v>
      </c>
      <c r="D16" s="44">
        <v>33158</v>
      </c>
      <c r="E16" s="45">
        <v>41000</v>
      </c>
      <c r="F16" s="46">
        <v>1</v>
      </c>
      <c r="G16" s="47">
        <v>27082</v>
      </c>
      <c r="H16" s="48">
        <v>5</v>
      </c>
      <c r="I16" s="49">
        <v>1</v>
      </c>
      <c r="J16" s="9">
        <v>1</v>
      </c>
      <c r="K16" s="10"/>
      <c r="L16" s="15" t="s">
        <v>88</v>
      </c>
      <c r="M16" s="12">
        <f t="shared" si="0"/>
        <v>32.005475701574262</v>
      </c>
      <c r="N16" s="13">
        <f t="shared" si="1"/>
        <v>10.535249828884325</v>
      </c>
      <c r="O16" s="14">
        <f t="shared" si="2"/>
        <v>27082</v>
      </c>
      <c r="P16">
        <f t="shared" si="4"/>
        <v>11</v>
      </c>
      <c r="Q16">
        <f t="shared" si="5"/>
        <v>14</v>
      </c>
      <c r="R16">
        <f t="shared" si="6"/>
        <v>9</v>
      </c>
      <c r="S16">
        <f t="shared" si="7"/>
        <v>11</v>
      </c>
      <c r="T16">
        <f t="shared" si="8"/>
        <v>6</v>
      </c>
      <c r="U16">
        <f t="shared" ca="1" si="9"/>
        <v>20.105750671392112</v>
      </c>
      <c r="V16" s="58" t="s">
        <v>104</v>
      </c>
      <c r="W16" s="2"/>
      <c r="X16" s="2"/>
      <c r="Y16" s="2"/>
      <c r="Z16" s="2"/>
      <c r="AA16" s="2"/>
    </row>
    <row r="17" spans="1:29" x14ac:dyDescent="0.15">
      <c r="A17">
        <f t="shared" ca="1" si="3"/>
        <v>1</v>
      </c>
      <c r="B17" s="42" t="s">
        <v>35</v>
      </c>
      <c r="C17" s="43" t="s">
        <v>6</v>
      </c>
      <c r="D17" s="44">
        <v>33454</v>
      </c>
      <c r="E17" s="45">
        <v>43101</v>
      </c>
      <c r="F17" s="46">
        <v>1</v>
      </c>
      <c r="G17" s="47">
        <v>25951</v>
      </c>
      <c r="H17" s="48">
        <v>10</v>
      </c>
      <c r="I17" s="49">
        <v>1</v>
      </c>
      <c r="J17" s="9">
        <v>3</v>
      </c>
      <c r="K17" s="10" t="s">
        <v>89</v>
      </c>
      <c r="L17" s="11"/>
      <c r="M17" s="12">
        <f t="shared" si="0"/>
        <v>31.195071868583163</v>
      </c>
      <c r="N17" s="13">
        <f t="shared" si="1"/>
        <v>4.7830253251197812</v>
      </c>
      <c r="O17" s="14">
        <f t="shared" si="2"/>
        <v>25951</v>
      </c>
      <c r="P17">
        <f t="shared" si="4"/>
        <v>9</v>
      </c>
      <c r="Q17">
        <f t="shared" si="5"/>
        <v>5</v>
      </c>
      <c r="R17">
        <f t="shared" si="6"/>
        <v>7</v>
      </c>
      <c r="S17">
        <f t="shared" si="7"/>
        <v>2</v>
      </c>
      <c r="T17">
        <f t="shared" si="8"/>
        <v>1</v>
      </c>
      <c r="U17">
        <f t="shared" ca="1" si="9"/>
        <v>8.4046757193225812</v>
      </c>
      <c r="V17" s="58" t="s">
        <v>105</v>
      </c>
      <c r="W17" s="2"/>
      <c r="X17" s="2"/>
      <c r="Y17" s="2"/>
      <c r="Z17" s="2"/>
      <c r="AA17" s="2"/>
      <c r="AB17" s="1"/>
      <c r="AC17" s="1"/>
    </row>
    <row r="18" spans="1:29" x14ac:dyDescent="0.15">
      <c r="A18">
        <f t="shared" ca="1" si="3"/>
        <v>12</v>
      </c>
      <c r="B18" s="42" t="s">
        <v>36</v>
      </c>
      <c r="C18" s="43" t="s">
        <v>6</v>
      </c>
      <c r="D18" s="44">
        <v>33855</v>
      </c>
      <c r="E18" s="45">
        <v>42583</v>
      </c>
      <c r="F18" s="46">
        <v>1</v>
      </c>
      <c r="G18" s="47">
        <v>28732</v>
      </c>
      <c r="H18" s="48">
        <v>0</v>
      </c>
      <c r="I18" s="49">
        <v>1</v>
      </c>
      <c r="J18" s="9">
        <v>1</v>
      </c>
      <c r="K18" s="10"/>
      <c r="L18" s="11"/>
      <c r="M18" s="12">
        <f t="shared" si="0"/>
        <v>30.097193702943191</v>
      </c>
      <c r="N18" s="13">
        <f t="shared" si="1"/>
        <v>6.2012320328542092</v>
      </c>
      <c r="O18" s="14">
        <f t="shared" si="2"/>
        <v>28732</v>
      </c>
      <c r="P18">
        <f t="shared" si="4"/>
        <v>6</v>
      </c>
      <c r="Q18">
        <f t="shared" si="5"/>
        <v>7</v>
      </c>
      <c r="R18">
        <f t="shared" si="6"/>
        <v>17</v>
      </c>
      <c r="S18">
        <f t="shared" si="7"/>
        <v>11</v>
      </c>
      <c r="T18">
        <f t="shared" si="8"/>
        <v>20</v>
      </c>
      <c r="U18">
        <f t="shared" ca="1" si="9"/>
        <v>23.000534254794005</v>
      </c>
      <c r="V18" s="57"/>
      <c r="W18" s="2"/>
      <c r="X18" s="2"/>
      <c r="Y18" s="2"/>
      <c r="Z18" s="2"/>
      <c r="AA18" s="2"/>
      <c r="AB18" s="1"/>
      <c r="AC18" s="1"/>
    </row>
    <row r="19" spans="1:29" x14ac:dyDescent="0.15">
      <c r="A19">
        <f t="shared" ca="1" si="3"/>
        <v>6</v>
      </c>
      <c r="B19" s="42" t="s">
        <v>37</v>
      </c>
      <c r="C19" s="43" t="s">
        <v>7</v>
      </c>
      <c r="D19" s="44">
        <v>34502</v>
      </c>
      <c r="E19" s="45">
        <v>42156</v>
      </c>
      <c r="F19" s="46">
        <v>1</v>
      </c>
      <c r="G19" s="47">
        <v>27082</v>
      </c>
      <c r="H19" s="48">
        <v>0</v>
      </c>
      <c r="I19" s="49">
        <v>1</v>
      </c>
      <c r="J19" s="9">
        <v>1</v>
      </c>
      <c r="K19" s="10"/>
      <c r="L19" s="11"/>
      <c r="M19" s="12">
        <f t="shared" si="0"/>
        <v>28.325804243668721</v>
      </c>
      <c r="N19" s="13">
        <f t="shared" si="1"/>
        <v>7.3702943189596164</v>
      </c>
      <c r="O19" s="14">
        <f t="shared" si="2"/>
        <v>27082</v>
      </c>
      <c r="P19">
        <f t="shared" si="4"/>
        <v>4</v>
      </c>
      <c r="Q19">
        <f t="shared" si="5"/>
        <v>10</v>
      </c>
      <c r="R19">
        <f t="shared" si="6"/>
        <v>17</v>
      </c>
      <c r="S19">
        <f t="shared" si="7"/>
        <v>11</v>
      </c>
      <c r="T19">
        <f t="shared" si="8"/>
        <v>6</v>
      </c>
      <c r="U19">
        <f t="shared" ca="1" si="9"/>
        <v>19.909710098757483</v>
      </c>
      <c r="V19" s="57"/>
      <c r="W19" s="2"/>
      <c r="X19" s="2"/>
      <c r="Y19" s="2"/>
      <c r="Z19" s="2"/>
      <c r="AA19" s="2"/>
      <c r="AB19" s="1"/>
      <c r="AC19" s="1"/>
    </row>
    <row r="20" spans="1:29" x14ac:dyDescent="0.15">
      <c r="A20">
        <f t="shared" ca="1" si="3"/>
        <v>11</v>
      </c>
      <c r="B20" s="42" t="s">
        <v>38</v>
      </c>
      <c r="C20" s="43" t="s">
        <v>6</v>
      </c>
      <c r="D20" s="44">
        <v>34698</v>
      </c>
      <c r="E20" s="45">
        <v>42156</v>
      </c>
      <c r="F20" s="46">
        <v>1</v>
      </c>
      <c r="G20" s="47">
        <v>26252</v>
      </c>
      <c r="H20" s="48">
        <v>2</v>
      </c>
      <c r="I20" s="49">
        <v>1</v>
      </c>
      <c r="J20" s="9">
        <v>0</v>
      </c>
      <c r="K20" s="10"/>
      <c r="L20" s="11"/>
      <c r="M20" s="12">
        <f t="shared" si="0"/>
        <v>27.789185489390828</v>
      </c>
      <c r="N20" s="13">
        <f t="shared" si="1"/>
        <v>7.3702943189596164</v>
      </c>
      <c r="O20" s="14">
        <f t="shared" si="2"/>
        <v>26252</v>
      </c>
      <c r="P20">
        <f t="shared" si="4"/>
        <v>3</v>
      </c>
      <c r="Q20">
        <f t="shared" si="5"/>
        <v>10</v>
      </c>
      <c r="R20">
        <f t="shared" si="6"/>
        <v>12</v>
      </c>
      <c r="S20">
        <f t="shared" si="7"/>
        <v>21</v>
      </c>
      <c r="T20">
        <f t="shared" si="8"/>
        <v>4</v>
      </c>
      <c r="U20">
        <f t="shared" ca="1" si="9"/>
        <v>22.108958331679826</v>
      </c>
      <c r="V20" s="59" t="s">
        <v>106</v>
      </c>
      <c r="W20" s="2"/>
      <c r="X20" s="2"/>
      <c r="Y20" s="2"/>
      <c r="Z20" s="2"/>
      <c r="AA20" s="2"/>
      <c r="AB20" s="1"/>
      <c r="AC20" s="1"/>
    </row>
    <row r="21" spans="1:29" x14ac:dyDescent="0.15">
      <c r="A21">
        <f t="shared" ca="1" si="3"/>
        <v>8</v>
      </c>
      <c r="B21" s="42" t="s">
        <v>39</v>
      </c>
      <c r="C21" s="43" t="s">
        <v>7</v>
      </c>
      <c r="D21" s="44">
        <v>36065</v>
      </c>
      <c r="E21" s="45">
        <v>43282</v>
      </c>
      <c r="F21" s="46">
        <v>1</v>
      </c>
      <c r="G21" s="47">
        <v>26059</v>
      </c>
      <c r="H21" s="48">
        <v>0</v>
      </c>
      <c r="I21" s="49">
        <v>1</v>
      </c>
      <c r="J21" s="9">
        <v>0</v>
      </c>
      <c r="K21" s="10"/>
      <c r="L21" s="15" t="s">
        <v>90</v>
      </c>
      <c r="M21" s="12">
        <f t="shared" si="0"/>
        <v>24.046543463381244</v>
      </c>
      <c r="N21" s="13">
        <f t="shared" si="1"/>
        <v>4.2874743326488707</v>
      </c>
      <c r="O21" s="14">
        <f t="shared" si="2"/>
        <v>26059</v>
      </c>
      <c r="P21">
        <f t="shared" si="4"/>
        <v>2</v>
      </c>
      <c r="Q21">
        <f t="shared" si="5"/>
        <v>4</v>
      </c>
      <c r="R21">
        <f t="shared" si="6"/>
        <v>17</v>
      </c>
      <c r="S21">
        <f t="shared" si="7"/>
        <v>21</v>
      </c>
      <c r="T21">
        <f t="shared" si="8"/>
        <v>2</v>
      </c>
      <c r="U21">
        <f t="shared" ca="1" si="9"/>
        <v>20.304370263933738</v>
      </c>
      <c r="V21" s="57"/>
      <c r="W21" s="2"/>
      <c r="X21" s="2"/>
      <c r="Y21" s="2"/>
      <c r="Z21" s="2"/>
      <c r="AA21" s="2"/>
      <c r="AB21" s="1"/>
      <c r="AC21" s="1"/>
    </row>
    <row r="22" spans="1:29" x14ac:dyDescent="0.15">
      <c r="A22">
        <f t="shared" ca="1" si="3"/>
        <v>14</v>
      </c>
      <c r="B22" s="42" t="s">
        <v>45</v>
      </c>
      <c r="C22" s="43" t="s">
        <v>6</v>
      </c>
      <c r="D22" s="44">
        <v>29704</v>
      </c>
      <c r="E22" s="45">
        <v>42491</v>
      </c>
      <c r="F22" s="46">
        <v>1</v>
      </c>
      <c r="G22" s="47">
        <v>23826</v>
      </c>
      <c r="H22" s="43">
        <v>0</v>
      </c>
      <c r="I22" s="49">
        <v>0.8</v>
      </c>
      <c r="J22" s="9">
        <v>2</v>
      </c>
      <c r="K22" s="10"/>
      <c r="L22" s="11"/>
      <c r="M22" s="12">
        <f t="shared" si="0"/>
        <v>41.46201232032854</v>
      </c>
      <c r="N22" s="13">
        <f t="shared" si="1"/>
        <v>6.453114305270363</v>
      </c>
      <c r="O22" s="14">
        <f t="shared" si="2"/>
        <v>29782.5</v>
      </c>
      <c r="P22">
        <f t="shared" si="4"/>
        <v>17</v>
      </c>
      <c r="Q22">
        <f t="shared" si="5"/>
        <v>9</v>
      </c>
      <c r="R22">
        <f t="shared" si="6"/>
        <v>17</v>
      </c>
      <c r="S22">
        <f t="shared" si="7"/>
        <v>5</v>
      </c>
      <c r="T22">
        <f t="shared" si="8"/>
        <v>24</v>
      </c>
      <c r="U22">
        <f t="shared" ca="1" si="9"/>
        <v>24.401749933723995</v>
      </c>
      <c r="V22" s="58" t="s">
        <v>107</v>
      </c>
      <c r="W22" s="2"/>
      <c r="X22" s="2"/>
      <c r="Y22" s="2"/>
      <c r="Z22" s="2"/>
      <c r="AA22" s="2"/>
      <c r="AB22" s="1"/>
      <c r="AC22" s="1"/>
    </row>
    <row r="23" spans="1:29" x14ac:dyDescent="0.15">
      <c r="A23">
        <f t="shared" ca="1" si="3"/>
        <v>16</v>
      </c>
      <c r="B23" s="42" t="s">
        <v>46</v>
      </c>
      <c r="C23" s="43" t="s">
        <v>6</v>
      </c>
      <c r="D23" s="44">
        <v>30563</v>
      </c>
      <c r="E23" s="45">
        <v>43435</v>
      </c>
      <c r="F23" s="46">
        <v>1</v>
      </c>
      <c r="G23" s="47">
        <v>27903</v>
      </c>
      <c r="H23" s="43">
        <v>0</v>
      </c>
      <c r="I23" s="49">
        <v>1</v>
      </c>
      <c r="J23" s="9">
        <v>0</v>
      </c>
      <c r="K23" s="10"/>
      <c r="L23" s="11"/>
      <c r="M23" s="12">
        <f t="shared" si="0"/>
        <v>39.110198494182065</v>
      </c>
      <c r="N23" s="13">
        <f t="shared" si="1"/>
        <v>3.868583162217659</v>
      </c>
      <c r="O23" s="14">
        <f t="shared" si="2"/>
        <v>27903</v>
      </c>
      <c r="P23">
        <f t="shared" si="4"/>
        <v>15</v>
      </c>
      <c r="Q23">
        <f t="shared" si="5"/>
        <v>3</v>
      </c>
      <c r="R23">
        <f t="shared" si="6"/>
        <v>17</v>
      </c>
      <c r="S23">
        <f t="shared" si="7"/>
        <v>21</v>
      </c>
      <c r="T23">
        <f t="shared" si="8"/>
        <v>13</v>
      </c>
      <c r="U23">
        <f t="shared" ca="1" si="9"/>
        <v>25.700063822596046</v>
      </c>
      <c r="V23" s="58" t="s">
        <v>108</v>
      </c>
      <c r="W23" s="2"/>
      <c r="X23" s="2"/>
      <c r="Y23" s="2"/>
      <c r="Z23" s="2"/>
      <c r="AA23" s="2"/>
      <c r="AB23" s="1"/>
      <c r="AC23" s="1"/>
    </row>
    <row r="24" spans="1:29" x14ac:dyDescent="0.15">
      <c r="A24">
        <f t="shared" ca="1" si="3"/>
        <v>2</v>
      </c>
      <c r="B24" s="42" t="s">
        <v>47</v>
      </c>
      <c r="C24" s="43" t="s">
        <v>6</v>
      </c>
      <c r="D24" s="44">
        <v>36173</v>
      </c>
      <c r="E24" s="45">
        <v>43617</v>
      </c>
      <c r="F24" s="46">
        <v>1</v>
      </c>
      <c r="G24" s="47">
        <v>27854</v>
      </c>
      <c r="H24" s="43">
        <v>26</v>
      </c>
      <c r="I24" s="49">
        <v>1</v>
      </c>
      <c r="J24" s="9">
        <v>1</v>
      </c>
      <c r="K24" s="10"/>
      <c r="L24" s="11"/>
      <c r="M24" s="12">
        <f t="shared" si="0"/>
        <v>23.750855578370977</v>
      </c>
      <c r="N24" s="13">
        <f t="shared" si="1"/>
        <v>3.3702943189596168</v>
      </c>
      <c r="O24" s="14">
        <f t="shared" si="2"/>
        <v>27854</v>
      </c>
      <c r="P24">
        <f t="shared" si="4"/>
        <v>1</v>
      </c>
      <c r="Q24">
        <f t="shared" si="5"/>
        <v>1</v>
      </c>
      <c r="R24">
        <f t="shared" si="6"/>
        <v>4</v>
      </c>
      <c r="S24">
        <f t="shared" si="7"/>
        <v>11</v>
      </c>
      <c r="T24">
        <f t="shared" si="8"/>
        <v>12</v>
      </c>
      <c r="U24">
        <f t="shared" ca="1" si="9"/>
        <v>11.404658049806461</v>
      </c>
      <c r="V24" s="57"/>
      <c r="W24" s="2"/>
      <c r="X24" s="2"/>
      <c r="Y24" s="2"/>
      <c r="Z24" s="2"/>
      <c r="AA24" s="2"/>
      <c r="AB24" s="1"/>
      <c r="AC24" s="1"/>
    </row>
    <row r="25" spans="1:29" x14ac:dyDescent="0.15">
      <c r="A25">
        <f t="shared" ca="1" si="3"/>
        <v>20</v>
      </c>
      <c r="B25" s="42" t="s">
        <v>50</v>
      </c>
      <c r="C25" s="43" t="s">
        <v>6</v>
      </c>
      <c r="D25" s="44">
        <v>30981</v>
      </c>
      <c r="E25" s="45">
        <v>39661</v>
      </c>
      <c r="F25" s="46">
        <v>1</v>
      </c>
      <c r="G25" s="47">
        <v>27680</v>
      </c>
      <c r="H25" s="43">
        <v>0</v>
      </c>
      <c r="I25" s="49">
        <v>1</v>
      </c>
      <c r="J25" s="9">
        <v>1</v>
      </c>
      <c r="K25" s="10"/>
      <c r="L25" s="11"/>
      <c r="M25" s="12">
        <f t="shared" si="0"/>
        <v>37.965776865160848</v>
      </c>
      <c r="N25" s="13">
        <f t="shared" si="1"/>
        <v>14.201232032854209</v>
      </c>
      <c r="O25" s="14">
        <f t="shared" si="2"/>
        <v>27680</v>
      </c>
      <c r="P25">
        <f t="shared" si="4"/>
        <v>14</v>
      </c>
      <c r="Q25">
        <f t="shared" si="5"/>
        <v>17</v>
      </c>
      <c r="R25">
        <f t="shared" si="6"/>
        <v>17</v>
      </c>
      <c r="S25">
        <f t="shared" si="7"/>
        <v>11</v>
      </c>
      <c r="T25">
        <f t="shared" si="8"/>
        <v>11</v>
      </c>
      <c r="U25">
        <f t="shared" ca="1" si="9"/>
        <v>26.903269452766526</v>
      </c>
      <c r="V25" s="57"/>
      <c r="W25" s="2"/>
      <c r="X25" s="2"/>
      <c r="Y25" s="2"/>
      <c r="Z25" s="2"/>
      <c r="AA25" s="2"/>
      <c r="AB25" s="1"/>
      <c r="AC25" s="1"/>
    </row>
    <row r="26" spans="1:29" x14ac:dyDescent="0.15">
      <c r="A26">
        <f t="shared" ca="1" si="3"/>
        <v>19</v>
      </c>
      <c r="B26" s="42" t="s">
        <v>52</v>
      </c>
      <c r="C26" s="43" t="s">
        <v>6</v>
      </c>
      <c r="D26" s="44">
        <v>33776</v>
      </c>
      <c r="E26" s="45">
        <v>42887</v>
      </c>
      <c r="F26" s="46">
        <v>1</v>
      </c>
      <c r="G26" s="47">
        <v>29109</v>
      </c>
      <c r="H26" s="43">
        <v>1</v>
      </c>
      <c r="I26" s="49">
        <v>1</v>
      </c>
      <c r="J26" s="9">
        <v>0</v>
      </c>
      <c r="K26" s="10"/>
      <c r="L26" s="11"/>
      <c r="M26" s="12">
        <f t="shared" si="0"/>
        <v>30.313483915126625</v>
      </c>
      <c r="N26" s="13">
        <f t="shared" si="1"/>
        <v>5.3689253935660508</v>
      </c>
      <c r="O26" s="14">
        <f t="shared" si="2"/>
        <v>29109</v>
      </c>
      <c r="P26">
        <f t="shared" si="4"/>
        <v>7</v>
      </c>
      <c r="Q26">
        <f t="shared" si="5"/>
        <v>6</v>
      </c>
      <c r="R26">
        <f t="shared" si="6"/>
        <v>14</v>
      </c>
      <c r="S26">
        <f>RANK(J26,$J$7:$J$34,$C$79)</f>
        <v>21</v>
      </c>
      <c r="T26">
        <f t="shared" si="8"/>
        <v>21</v>
      </c>
      <c r="U26">
        <f t="shared" ca="1" si="9"/>
        <v>26.801004592532244</v>
      </c>
      <c r="V26" s="59" t="s">
        <v>109</v>
      </c>
      <c r="W26" s="2"/>
      <c r="X26" s="2"/>
      <c r="Y26" s="2"/>
      <c r="Z26" s="2"/>
      <c r="AA26" s="2"/>
      <c r="AB26" s="1"/>
      <c r="AC26" s="1"/>
    </row>
    <row r="27" spans="1:29" x14ac:dyDescent="0.15">
      <c r="A27">
        <f t="shared" ca="1" si="3"/>
        <v>23</v>
      </c>
      <c r="B27" s="42" t="s">
        <v>54</v>
      </c>
      <c r="C27" s="43" t="s">
        <v>7</v>
      </c>
      <c r="D27" s="44">
        <v>22267</v>
      </c>
      <c r="E27" s="45">
        <v>28915</v>
      </c>
      <c r="F27" s="46">
        <v>1</v>
      </c>
      <c r="G27" s="47">
        <v>29545</v>
      </c>
      <c r="H27" s="43">
        <v>110</v>
      </c>
      <c r="I27" s="49">
        <v>1</v>
      </c>
      <c r="J27" s="9">
        <v>1</v>
      </c>
      <c r="K27" s="10"/>
      <c r="L27" s="11"/>
      <c r="M27" s="12">
        <f t="shared" si="0"/>
        <v>61.823408624229977</v>
      </c>
      <c r="N27" s="13">
        <f t="shared" si="1"/>
        <v>43.622176591375769</v>
      </c>
      <c r="O27" s="14">
        <f t="shared" si="2"/>
        <v>29545</v>
      </c>
      <c r="P27">
        <f t="shared" si="4"/>
        <v>28</v>
      </c>
      <c r="Q27">
        <f t="shared" si="5"/>
        <v>28</v>
      </c>
      <c r="R27">
        <f t="shared" si="6"/>
        <v>1</v>
      </c>
      <c r="S27">
        <f t="shared" si="7"/>
        <v>11</v>
      </c>
      <c r="T27">
        <f t="shared" si="8"/>
        <v>23</v>
      </c>
      <c r="U27">
        <f t="shared" ca="1" si="9"/>
        <v>32.402655042393079</v>
      </c>
      <c r="V27" s="57"/>
      <c r="W27" s="2"/>
      <c r="X27" s="2"/>
      <c r="Y27" s="2"/>
      <c r="Z27" s="2"/>
      <c r="AA27" s="2"/>
      <c r="AB27" s="1"/>
      <c r="AC27" s="1"/>
    </row>
    <row r="28" spans="1:29" x14ac:dyDescent="0.15">
      <c r="A28">
        <f t="shared" ca="1" si="3"/>
        <v>4</v>
      </c>
      <c r="B28" s="42" t="s">
        <v>60</v>
      </c>
      <c r="C28" s="43" t="s">
        <v>7</v>
      </c>
      <c r="D28" s="44">
        <v>33567</v>
      </c>
      <c r="E28" s="45">
        <v>43466</v>
      </c>
      <c r="F28" s="46">
        <v>1</v>
      </c>
      <c r="G28" s="47">
        <v>28605</v>
      </c>
      <c r="H28" s="43">
        <v>3</v>
      </c>
      <c r="I28" s="49">
        <v>1</v>
      </c>
      <c r="J28" s="9">
        <v>2</v>
      </c>
      <c r="K28" s="10"/>
      <c r="L28" s="11"/>
      <c r="M28" s="12">
        <f t="shared" si="0"/>
        <v>30.885694729637233</v>
      </c>
      <c r="N28" s="13">
        <f t="shared" si="1"/>
        <v>3.783709787816564</v>
      </c>
      <c r="O28" s="14">
        <f t="shared" si="2"/>
        <v>28605</v>
      </c>
      <c r="P28">
        <f t="shared" si="4"/>
        <v>8</v>
      </c>
      <c r="Q28">
        <f t="shared" si="5"/>
        <v>2</v>
      </c>
      <c r="R28">
        <f t="shared" si="6"/>
        <v>10</v>
      </c>
      <c r="S28">
        <f t="shared" si="7"/>
        <v>5</v>
      </c>
      <c r="T28">
        <f t="shared" si="8"/>
        <v>19</v>
      </c>
      <c r="U28">
        <f t="shared" ca="1" si="9"/>
        <v>14.806114365665707</v>
      </c>
      <c r="V28" s="57" t="s">
        <v>110</v>
      </c>
      <c r="W28" s="2"/>
      <c r="X28" s="2"/>
      <c r="Y28" s="2"/>
      <c r="Z28" s="2"/>
      <c r="AA28" s="2"/>
      <c r="AB28" s="1"/>
      <c r="AC28" s="1"/>
    </row>
    <row r="29" spans="1:29" x14ac:dyDescent="0.15">
      <c r="A29">
        <f t="shared" ca="1" si="3"/>
        <v>15</v>
      </c>
      <c r="B29" s="42" t="s">
        <v>63</v>
      </c>
      <c r="C29" s="43" t="s">
        <v>7</v>
      </c>
      <c r="D29" s="44">
        <v>29062</v>
      </c>
      <c r="E29" s="45">
        <v>40360</v>
      </c>
      <c r="F29" s="46">
        <v>1</v>
      </c>
      <c r="G29" s="47">
        <v>27914</v>
      </c>
      <c r="H29" s="43">
        <v>0</v>
      </c>
      <c r="I29" s="49">
        <v>1</v>
      </c>
      <c r="J29" s="9">
        <v>2</v>
      </c>
      <c r="K29" s="10"/>
      <c r="L29" s="15" t="s">
        <v>94</v>
      </c>
      <c r="M29" s="12">
        <f t="shared" si="0"/>
        <v>43.219712525667354</v>
      </c>
      <c r="N29" s="13">
        <f t="shared" si="1"/>
        <v>12.28747433264887</v>
      </c>
      <c r="O29" s="14">
        <f t="shared" si="2"/>
        <v>27914</v>
      </c>
      <c r="P29">
        <f t="shared" si="4"/>
        <v>18</v>
      </c>
      <c r="Q29">
        <f t="shared" si="5"/>
        <v>16</v>
      </c>
      <c r="R29">
        <f t="shared" si="6"/>
        <v>17</v>
      </c>
      <c r="S29">
        <f t="shared" si="7"/>
        <v>5</v>
      </c>
      <c r="T29">
        <f t="shared" si="8"/>
        <v>14</v>
      </c>
      <c r="U29">
        <f t="shared" ca="1" si="9"/>
        <v>25.10519015185529</v>
      </c>
      <c r="V29" s="57" t="s">
        <v>111</v>
      </c>
      <c r="W29" s="2"/>
      <c r="X29" s="2"/>
      <c r="Y29" s="2"/>
      <c r="Z29" s="2"/>
      <c r="AA29" s="2"/>
      <c r="AB29" s="1"/>
      <c r="AC29" s="1"/>
    </row>
    <row r="30" spans="1:29" x14ac:dyDescent="0.15">
      <c r="A30">
        <f t="shared" ca="1" si="3"/>
        <v>27</v>
      </c>
      <c r="B30" s="42" t="s">
        <v>64</v>
      </c>
      <c r="C30" s="43" t="s">
        <v>6</v>
      </c>
      <c r="D30" s="44">
        <v>24637</v>
      </c>
      <c r="E30" s="45">
        <v>34669</v>
      </c>
      <c r="F30" s="46">
        <v>1</v>
      </c>
      <c r="G30" s="47">
        <v>29146</v>
      </c>
      <c r="H30" s="43">
        <v>3</v>
      </c>
      <c r="I30" s="49">
        <v>0.8</v>
      </c>
      <c r="J30" s="9">
        <v>0</v>
      </c>
      <c r="K30" s="10"/>
      <c r="L30" s="11"/>
      <c r="M30" s="12">
        <f t="shared" si="0"/>
        <v>55.3347022587269</v>
      </c>
      <c r="N30" s="13">
        <f t="shared" si="1"/>
        <v>27.868583162217661</v>
      </c>
      <c r="O30" s="14">
        <f t="shared" si="2"/>
        <v>36432.5</v>
      </c>
      <c r="P30">
        <f t="shared" si="4"/>
        <v>24</v>
      </c>
      <c r="Q30">
        <f t="shared" si="5"/>
        <v>24</v>
      </c>
      <c r="R30">
        <f t="shared" si="6"/>
        <v>10</v>
      </c>
      <c r="S30">
        <f t="shared" si="7"/>
        <v>21</v>
      </c>
      <c r="T30">
        <f t="shared" si="8"/>
        <v>28</v>
      </c>
      <c r="U30">
        <f t="shared" ca="1" si="9"/>
        <v>39.704288368830802</v>
      </c>
      <c r="V30" s="57" t="s">
        <v>112</v>
      </c>
      <c r="W30" s="2"/>
      <c r="X30" s="2"/>
      <c r="Y30" s="2"/>
      <c r="Z30" s="2"/>
      <c r="AA30" s="2"/>
      <c r="AB30" s="1"/>
      <c r="AC30" s="1"/>
    </row>
    <row r="31" spans="1:29" x14ac:dyDescent="0.15">
      <c r="A31">
        <f t="shared" ca="1" si="3"/>
        <v>28</v>
      </c>
      <c r="B31" s="42" t="s">
        <v>66</v>
      </c>
      <c r="C31" s="43" t="s">
        <v>6</v>
      </c>
      <c r="D31" s="44">
        <v>24118</v>
      </c>
      <c r="E31" s="45">
        <v>33178</v>
      </c>
      <c r="F31" s="46">
        <v>1</v>
      </c>
      <c r="G31" s="47">
        <v>33306</v>
      </c>
      <c r="H31" s="43">
        <v>1</v>
      </c>
      <c r="I31" s="49">
        <v>1</v>
      </c>
      <c r="J31" s="9">
        <v>0</v>
      </c>
      <c r="K31" s="10"/>
      <c r="L31" s="11"/>
      <c r="M31" s="12">
        <f t="shared" si="0"/>
        <v>56.755646817248461</v>
      </c>
      <c r="N31" s="13">
        <f t="shared" si="1"/>
        <v>31.950718685831621</v>
      </c>
      <c r="O31" s="14">
        <f t="shared" si="2"/>
        <v>33306</v>
      </c>
      <c r="P31">
        <f t="shared" si="4"/>
        <v>26</v>
      </c>
      <c r="Q31">
        <f t="shared" si="5"/>
        <v>26</v>
      </c>
      <c r="R31">
        <f t="shared" si="6"/>
        <v>14</v>
      </c>
      <c r="S31">
        <f t="shared" si="7"/>
        <v>21</v>
      </c>
      <c r="T31">
        <f t="shared" si="8"/>
        <v>27</v>
      </c>
      <c r="U31">
        <f t="shared" ca="1" si="9"/>
        <v>42.402522627989399</v>
      </c>
      <c r="V31" s="57" t="s">
        <v>113</v>
      </c>
      <c r="W31" s="2"/>
      <c r="X31" s="2"/>
      <c r="Y31" s="2"/>
      <c r="Z31" s="2"/>
      <c r="AA31" s="2"/>
      <c r="AB31" s="1"/>
      <c r="AC31" s="1"/>
    </row>
    <row r="32" spans="1:29" x14ac:dyDescent="0.15">
      <c r="A32">
        <f t="shared" ca="1" si="3"/>
        <v>26</v>
      </c>
      <c r="B32" s="42" t="s">
        <v>69</v>
      </c>
      <c r="C32" s="43" t="s">
        <v>7</v>
      </c>
      <c r="D32" s="44">
        <v>24080</v>
      </c>
      <c r="E32" s="45">
        <v>30348</v>
      </c>
      <c r="F32" s="46">
        <v>1</v>
      </c>
      <c r="G32" s="47">
        <v>32704</v>
      </c>
      <c r="H32" s="43">
        <v>0</v>
      </c>
      <c r="I32" s="49">
        <v>1</v>
      </c>
      <c r="J32" s="9">
        <v>2</v>
      </c>
      <c r="K32" s="10"/>
      <c r="L32" s="11"/>
      <c r="M32" s="12">
        <f t="shared" si="0"/>
        <v>56.859685147159482</v>
      </c>
      <c r="N32" s="13">
        <f t="shared" si="1"/>
        <v>39.698836413415471</v>
      </c>
      <c r="O32" s="14">
        <f t="shared" si="2"/>
        <v>32704</v>
      </c>
      <c r="P32">
        <f t="shared" si="4"/>
        <v>27</v>
      </c>
      <c r="Q32">
        <f t="shared" si="5"/>
        <v>27</v>
      </c>
      <c r="R32">
        <f t="shared" si="6"/>
        <v>17</v>
      </c>
      <c r="S32">
        <f>RANK(J32,$J$7:$J$34,$C$79)</f>
        <v>5</v>
      </c>
      <c r="T32">
        <f t="shared" si="8"/>
        <v>26</v>
      </c>
      <c r="U32">
        <f t="shared" ca="1" si="9"/>
        <v>36.002559365674671</v>
      </c>
      <c r="V32" s="57" t="s">
        <v>114</v>
      </c>
      <c r="W32" s="2"/>
      <c r="X32" s="2"/>
      <c r="Y32" s="2"/>
      <c r="Z32" s="2"/>
      <c r="AA32" s="2"/>
      <c r="AB32" s="1"/>
      <c r="AC32" s="1"/>
    </row>
    <row r="33" spans="1:29" x14ac:dyDescent="0.15">
      <c r="A33">
        <f t="shared" ca="1" si="3"/>
        <v>17</v>
      </c>
      <c r="B33" s="42" t="s">
        <v>73</v>
      </c>
      <c r="C33" s="43" t="s">
        <v>6</v>
      </c>
      <c r="D33" s="44">
        <v>33218</v>
      </c>
      <c r="E33" s="45">
        <v>41000</v>
      </c>
      <c r="F33" s="46">
        <v>1</v>
      </c>
      <c r="G33" s="47">
        <v>28309</v>
      </c>
      <c r="H33" s="43">
        <v>0</v>
      </c>
      <c r="I33" s="49">
        <v>1</v>
      </c>
      <c r="J33" s="9">
        <v>1</v>
      </c>
      <c r="K33" s="10"/>
      <c r="L33" s="11"/>
      <c r="M33" s="12">
        <f t="shared" si="0"/>
        <v>31.841204654346338</v>
      </c>
      <c r="N33" s="13">
        <f t="shared" si="1"/>
        <v>10.535249828884325</v>
      </c>
      <c r="O33" s="14">
        <f t="shared" si="2"/>
        <v>28309</v>
      </c>
      <c r="P33">
        <f t="shared" si="4"/>
        <v>10</v>
      </c>
      <c r="Q33">
        <f t="shared" si="5"/>
        <v>14</v>
      </c>
      <c r="R33">
        <f t="shared" si="6"/>
        <v>17</v>
      </c>
      <c r="S33">
        <f t="shared" si="7"/>
        <v>11</v>
      </c>
      <c r="T33">
        <f t="shared" si="8"/>
        <v>17</v>
      </c>
      <c r="U33">
        <f t="shared" ca="1" si="9"/>
        <v>26.401110277076185</v>
      </c>
      <c r="V33" s="57" t="s">
        <v>115</v>
      </c>
      <c r="W33" s="2"/>
      <c r="X33" s="2"/>
      <c r="Y33" s="2"/>
      <c r="Z33" s="2"/>
      <c r="AA33" s="2"/>
      <c r="AB33" s="1"/>
      <c r="AC33" s="1"/>
    </row>
    <row r="34" spans="1:29" x14ac:dyDescent="0.15">
      <c r="A34">
        <f t="shared" ca="1" si="3"/>
        <v>5</v>
      </c>
      <c r="B34" s="42" t="s">
        <v>74</v>
      </c>
      <c r="C34" s="43" t="s">
        <v>7</v>
      </c>
      <c r="D34" s="44">
        <v>33872</v>
      </c>
      <c r="E34" s="45">
        <v>42583</v>
      </c>
      <c r="F34" s="46">
        <v>1</v>
      </c>
      <c r="G34" s="47">
        <v>29519</v>
      </c>
      <c r="H34" s="43">
        <v>1</v>
      </c>
      <c r="I34" s="49">
        <v>1</v>
      </c>
      <c r="J34" s="9">
        <v>3</v>
      </c>
      <c r="K34" s="10"/>
      <c r="L34" s="11"/>
      <c r="M34" s="12">
        <f t="shared" si="0"/>
        <v>30.050650239561943</v>
      </c>
      <c r="N34" s="13">
        <f t="shared" si="1"/>
        <v>6.2012320328542092</v>
      </c>
      <c r="O34" s="14">
        <f t="shared" si="2"/>
        <v>29519</v>
      </c>
      <c r="P34">
        <f t="shared" si="4"/>
        <v>5</v>
      </c>
      <c r="Q34">
        <f t="shared" si="5"/>
        <v>7</v>
      </c>
      <c r="R34">
        <f t="shared" si="6"/>
        <v>14</v>
      </c>
      <c r="S34">
        <f t="shared" si="7"/>
        <v>2</v>
      </c>
      <c r="T34">
        <f t="shared" si="8"/>
        <v>22</v>
      </c>
      <c r="U34">
        <f t="shared" ca="1" si="9"/>
        <v>17.704194969480248</v>
      </c>
    </row>
    <row r="35" spans="1:29" x14ac:dyDescent="0.15">
      <c r="A35">
        <f ca="1">RANK(U35,$U$35:$U$53,1)</f>
        <v>1</v>
      </c>
      <c r="B35" s="42" t="s">
        <v>9</v>
      </c>
      <c r="C35" s="43" t="s">
        <v>7</v>
      </c>
      <c r="D35" s="44">
        <v>25428</v>
      </c>
      <c r="E35" s="45">
        <v>32721</v>
      </c>
      <c r="F35" s="46">
        <v>2</v>
      </c>
      <c r="G35" s="47">
        <v>21906</v>
      </c>
      <c r="H35" s="48">
        <v>24</v>
      </c>
      <c r="I35" s="49">
        <v>0.5</v>
      </c>
      <c r="J35" s="9">
        <v>0</v>
      </c>
      <c r="K35" s="10"/>
      <c r="L35" s="11" t="s">
        <v>75</v>
      </c>
      <c r="M35" s="12">
        <f t="shared" si="0"/>
        <v>53.169062286105408</v>
      </c>
      <c r="N35" s="13">
        <f t="shared" si="1"/>
        <v>33.201916495550989</v>
      </c>
      <c r="O35" s="14">
        <f t="shared" si="2"/>
        <v>43812</v>
      </c>
      <c r="P35">
        <f t="shared" ref="P35:P53" si="10">RANK(M35,$M$35:$M$53,$C$89)</f>
        <v>1</v>
      </c>
      <c r="Q35">
        <f t="shared" ref="Q35:Q53" si="11">RANK(N35,$N$35:$N$53,$C$90)</f>
        <v>1</v>
      </c>
      <c r="R35">
        <f t="shared" ref="R35:R53" si="12">RANK(H35,$H$35:$H$53,$C$91)</f>
        <v>2</v>
      </c>
      <c r="S35">
        <f t="shared" ref="S35:S53" si="13">RANK(J35,$J$35:$J$53,$C$92)</f>
        <v>1</v>
      </c>
      <c r="T35">
        <f t="shared" ref="T35:T53" si="14">RANK(O35,$O$35:$O$53,$C$93)</f>
        <v>2</v>
      </c>
      <c r="U35">
        <f ca="1">P35*$D$89+Q35*$D$90+R35*$D$91+S35*$D$92+T35*$D$93+RAND()/100</f>
        <v>2.401873055892688</v>
      </c>
    </row>
    <row r="36" spans="1:29" x14ac:dyDescent="0.15">
      <c r="A36">
        <f t="shared" ref="A36:A52" ca="1" si="15">RANK(U36,$U$35:$U$53,1)</f>
        <v>2</v>
      </c>
      <c r="B36" s="42" t="s">
        <v>10</v>
      </c>
      <c r="C36" s="43" t="s">
        <v>7</v>
      </c>
      <c r="D36" s="44">
        <v>28529</v>
      </c>
      <c r="E36" s="45">
        <v>37653</v>
      </c>
      <c r="F36" s="46">
        <v>2</v>
      </c>
      <c r="G36" s="47">
        <v>35152</v>
      </c>
      <c r="H36" s="48">
        <v>11</v>
      </c>
      <c r="I36" s="49">
        <v>1</v>
      </c>
      <c r="J36" s="9">
        <v>0</v>
      </c>
      <c r="K36" s="10"/>
      <c r="L36" s="11" t="s">
        <v>75</v>
      </c>
      <c r="M36" s="12">
        <f t="shared" si="0"/>
        <v>44.67898699520876</v>
      </c>
      <c r="N36" s="13">
        <f t="shared" si="1"/>
        <v>19.698836413415467</v>
      </c>
      <c r="O36" s="14">
        <f t="shared" si="2"/>
        <v>35152</v>
      </c>
      <c r="P36">
        <f t="shared" si="10"/>
        <v>3</v>
      </c>
      <c r="Q36">
        <f t="shared" si="11"/>
        <v>4</v>
      </c>
      <c r="R36">
        <f t="shared" si="12"/>
        <v>3</v>
      </c>
      <c r="S36">
        <f t="shared" si="13"/>
        <v>1</v>
      </c>
      <c r="T36">
        <f t="shared" si="14"/>
        <v>4</v>
      </c>
      <c r="U36">
        <f t="shared" ref="U36:U53" ca="1" si="16">P36*$D$89+Q36*$D$90+R36*$D$91+S36*$D$92+T36*$D$93+RAND()/100</f>
        <v>4.4081733561444096</v>
      </c>
    </row>
    <row r="37" spans="1:29" x14ac:dyDescent="0.15">
      <c r="A37">
        <f t="shared" ca="1" si="15"/>
        <v>18</v>
      </c>
      <c r="B37" s="42" t="s">
        <v>11</v>
      </c>
      <c r="C37" s="43" t="s">
        <v>6</v>
      </c>
      <c r="D37" s="44">
        <v>34611</v>
      </c>
      <c r="E37" s="45">
        <v>41334</v>
      </c>
      <c r="F37" s="46">
        <v>2</v>
      </c>
      <c r="G37" s="47">
        <v>28269</v>
      </c>
      <c r="H37" s="48">
        <v>0</v>
      </c>
      <c r="I37" s="49">
        <v>1</v>
      </c>
      <c r="J37" s="9">
        <v>2</v>
      </c>
      <c r="K37" s="10"/>
      <c r="L37" s="11"/>
      <c r="M37" s="12">
        <f t="shared" si="0"/>
        <v>28.027378507871322</v>
      </c>
      <c r="N37" s="13">
        <f t="shared" si="1"/>
        <v>9.6208076659822037</v>
      </c>
      <c r="O37" s="14">
        <f t="shared" si="2"/>
        <v>28269</v>
      </c>
      <c r="P37">
        <f t="shared" si="10"/>
        <v>17</v>
      </c>
      <c r="Q37">
        <f t="shared" si="11"/>
        <v>10</v>
      </c>
      <c r="R37">
        <f t="shared" si="12"/>
        <v>9</v>
      </c>
      <c r="S37">
        <f t="shared" si="13"/>
        <v>10</v>
      </c>
      <c r="T37">
        <f t="shared" si="14"/>
        <v>19</v>
      </c>
      <c r="U37">
        <f t="shared" ca="1" si="16"/>
        <v>21.103512535717329</v>
      </c>
    </row>
    <row r="38" spans="1:29" x14ac:dyDescent="0.15">
      <c r="A38">
        <f t="shared" ca="1" si="15"/>
        <v>4</v>
      </c>
      <c r="B38" s="42" t="s">
        <v>13</v>
      </c>
      <c r="C38" s="43" t="s">
        <v>6</v>
      </c>
      <c r="D38" s="44">
        <v>33679</v>
      </c>
      <c r="E38" s="45">
        <v>42887</v>
      </c>
      <c r="F38" s="46">
        <v>2</v>
      </c>
      <c r="G38" s="47">
        <v>20234</v>
      </c>
      <c r="H38" s="48">
        <v>1</v>
      </c>
      <c r="I38" s="49">
        <v>0.6</v>
      </c>
      <c r="J38" s="9">
        <v>0</v>
      </c>
      <c r="K38" s="10"/>
      <c r="L38" s="11"/>
      <c r="M38" s="12">
        <f t="shared" si="0"/>
        <v>30.579055441478438</v>
      </c>
      <c r="N38" s="13">
        <f t="shared" si="1"/>
        <v>5.3689253935660508</v>
      </c>
      <c r="O38" s="14">
        <f t="shared" si="2"/>
        <v>33723.333333333336</v>
      </c>
      <c r="P38">
        <f t="shared" si="10"/>
        <v>14</v>
      </c>
      <c r="Q38">
        <f t="shared" si="11"/>
        <v>15</v>
      </c>
      <c r="R38">
        <f t="shared" si="12"/>
        <v>5</v>
      </c>
      <c r="S38">
        <f t="shared" si="13"/>
        <v>1</v>
      </c>
      <c r="T38">
        <f t="shared" si="14"/>
        <v>8</v>
      </c>
      <c r="U38">
        <f t="shared" ca="1" si="16"/>
        <v>11.701343142568302</v>
      </c>
    </row>
    <row r="39" spans="1:29" x14ac:dyDescent="0.15">
      <c r="A39">
        <f t="shared" ca="1" si="15"/>
        <v>14</v>
      </c>
      <c r="B39" s="42" t="s">
        <v>14</v>
      </c>
      <c r="C39" s="43" t="s">
        <v>7</v>
      </c>
      <c r="D39" s="44">
        <v>35275</v>
      </c>
      <c r="E39" s="45">
        <v>43678</v>
      </c>
      <c r="F39" s="46">
        <v>2</v>
      </c>
      <c r="G39" s="47">
        <v>31481</v>
      </c>
      <c r="H39" s="48">
        <v>0</v>
      </c>
      <c r="I39" s="49">
        <v>1</v>
      </c>
      <c r="J39" s="9">
        <v>0</v>
      </c>
      <c r="K39" s="10"/>
      <c r="L39" s="11"/>
      <c r="M39" s="12">
        <f t="shared" ref="M39:M70" si="17">($I$4-D39)/365.25</f>
        <v>26.209445585215605</v>
      </c>
      <c r="N39" s="13">
        <f t="shared" ref="N39:N70" si="18">($I$4-E39)/365.25</f>
        <v>3.2032854209445585</v>
      </c>
      <c r="O39" s="14">
        <f t="shared" ref="O39:O70" si="19">(G39*12/I39)/(IF(YEAR(E39)=$E$4,13-MONTH(E39),12))</f>
        <v>31481</v>
      </c>
      <c r="P39">
        <f t="shared" si="10"/>
        <v>19</v>
      </c>
      <c r="Q39">
        <f t="shared" si="11"/>
        <v>17</v>
      </c>
      <c r="R39">
        <f t="shared" si="12"/>
        <v>9</v>
      </c>
      <c r="S39">
        <f t="shared" si="13"/>
        <v>1</v>
      </c>
      <c r="T39">
        <f t="shared" si="14"/>
        <v>13</v>
      </c>
      <c r="U39">
        <f t="shared" ca="1" si="16"/>
        <v>16.90425039050578</v>
      </c>
    </row>
    <row r="40" spans="1:29" x14ac:dyDescent="0.15">
      <c r="A40">
        <f t="shared" ca="1" si="15"/>
        <v>9</v>
      </c>
      <c r="B40" s="42" t="s">
        <v>17</v>
      </c>
      <c r="C40" s="43" t="s">
        <v>7</v>
      </c>
      <c r="D40" s="44">
        <v>28910</v>
      </c>
      <c r="E40" s="45">
        <v>40360</v>
      </c>
      <c r="F40" s="46">
        <v>2</v>
      </c>
      <c r="G40" s="47">
        <v>16844</v>
      </c>
      <c r="H40" s="48">
        <v>0</v>
      </c>
      <c r="I40" s="49">
        <v>0.5</v>
      </c>
      <c r="J40" s="9">
        <v>2</v>
      </c>
      <c r="K40" s="10"/>
      <c r="L40" s="15" t="s">
        <v>83</v>
      </c>
      <c r="M40" s="12">
        <f t="shared" si="17"/>
        <v>43.635865845311429</v>
      </c>
      <c r="N40" s="13">
        <f t="shared" si="18"/>
        <v>12.28747433264887</v>
      </c>
      <c r="O40" s="14">
        <f t="shared" si="19"/>
        <v>33688</v>
      </c>
      <c r="P40">
        <f t="shared" si="10"/>
        <v>6</v>
      </c>
      <c r="Q40">
        <f t="shared" si="11"/>
        <v>8</v>
      </c>
      <c r="R40">
        <f t="shared" si="12"/>
        <v>9</v>
      </c>
      <c r="S40">
        <f t="shared" si="13"/>
        <v>10</v>
      </c>
      <c r="T40">
        <f t="shared" si="14"/>
        <v>9</v>
      </c>
      <c r="U40">
        <f t="shared" ca="1" si="16"/>
        <v>14.504146194412275</v>
      </c>
    </row>
    <row r="41" spans="1:29" x14ac:dyDescent="0.15">
      <c r="A41">
        <f t="shared" ca="1" si="15"/>
        <v>19</v>
      </c>
      <c r="B41" s="42" t="s">
        <v>18</v>
      </c>
      <c r="C41" s="43" t="s">
        <v>6</v>
      </c>
      <c r="D41" s="44">
        <v>34137</v>
      </c>
      <c r="E41" s="45">
        <v>41974</v>
      </c>
      <c r="F41" s="46">
        <v>2</v>
      </c>
      <c r="G41" s="47">
        <v>28882</v>
      </c>
      <c r="H41" s="48">
        <v>0</v>
      </c>
      <c r="I41" s="49">
        <v>1</v>
      </c>
      <c r="J41" s="9">
        <v>3</v>
      </c>
      <c r="K41" s="10" t="s">
        <v>84</v>
      </c>
      <c r="L41" s="11"/>
      <c r="M41" s="12">
        <f t="shared" si="17"/>
        <v>29.325119780971939</v>
      </c>
      <c r="N41" s="13">
        <f t="shared" si="18"/>
        <v>7.868583162217659</v>
      </c>
      <c r="O41" s="14">
        <f t="shared" si="19"/>
        <v>28882</v>
      </c>
      <c r="P41">
        <f t="shared" si="10"/>
        <v>15</v>
      </c>
      <c r="Q41">
        <f t="shared" si="11"/>
        <v>11</v>
      </c>
      <c r="R41">
        <f t="shared" si="12"/>
        <v>9</v>
      </c>
      <c r="S41">
        <f t="shared" si="13"/>
        <v>16</v>
      </c>
      <c r="T41">
        <f t="shared" si="14"/>
        <v>17</v>
      </c>
      <c r="U41">
        <f t="shared" ca="1" si="16"/>
        <v>23.005634359012959</v>
      </c>
    </row>
    <row r="42" spans="1:29" x14ac:dyDescent="0.15">
      <c r="A42">
        <f t="shared" ca="1" si="15"/>
        <v>8</v>
      </c>
      <c r="B42" s="42" t="s">
        <v>27</v>
      </c>
      <c r="C42" s="43" t="s">
        <v>6</v>
      </c>
      <c r="D42" s="44">
        <v>29547</v>
      </c>
      <c r="E42" s="45">
        <v>43678</v>
      </c>
      <c r="F42" s="46">
        <v>2</v>
      </c>
      <c r="G42" s="47">
        <v>30969</v>
      </c>
      <c r="H42" s="48">
        <v>0</v>
      </c>
      <c r="I42" s="49">
        <v>1</v>
      </c>
      <c r="J42" s="9">
        <v>1</v>
      </c>
      <c r="K42" s="10"/>
      <c r="L42" s="11"/>
      <c r="M42" s="12">
        <f t="shared" si="17"/>
        <v>41.891854893908281</v>
      </c>
      <c r="N42" s="13">
        <f t="shared" si="18"/>
        <v>3.2032854209445585</v>
      </c>
      <c r="O42" s="14">
        <f t="shared" si="19"/>
        <v>30969</v>
      </c>
      <c r="P42">
        <f t="shared" si="10"/>
        <v>7</v>
      </c>
      <c r="Q42">
        <f t="shared" si="11"/>
        <v>17</v>
      </c>
      <c r="R42">
        <f t="shared" si="12"/>
        <v>9</v>
      </c>
      <c r="S42">
        <f t="shared" si="13"/>
        <v>5</v>
      </c>
      <c r="T42">
        <f t="shared" si="14"/>
        <v>14</v>
      </c>
      <c r="U42">
        <f t="shared" ca="1" si="16"/>
        <v>14.304146236614073</v>
      </c>
    </row>
    <row r="43" spans="1:29" x14ac:dyDescent="0.15">
      <c r="A43">
        <f t="shared" ca="1" si="15"/>
        <v>17</v>
      </c>
      <c r="B43" s="42" t="s">
        <v>28</v>
      </c>
      <c r="C43" s="43" t="s">
        <v>7</v>
      </c>
      <c r="D43" s="44">
        <v>29696</v>
      </c>
      <c r="E43" s="45">
        <v>42491</v>
      </c>
      <c r="F43" s="46">
        <v>2</v>
      </c>
      <c r="G43" s="47">
        <v>20523</v>
      </c>
      <c r="H43" s="48">
        <v>0</v>
      </c>
      <c r="I43" s="49">
        <v>0.6</v>
      </c>
      <c r="J43" s="9">
        <v>4</v>
      </c>
      <c r="K43" s="10"/>
      <c r="L43" s="11"/>
      <c r="M43" s="12">
        <f t="shared" si="17"/>
        <v>41.483915126625597</v>
      </c>
      <c r="N43" s="13">
        <f t="shared" si="18"/>
        <v>6.453114305270363</v>
      </c>
      <c r="O43" s="14">
        <f t="shared" si="19"/>
        <v>34205</v>
      </c>
      <c r="P43">
        <f t="shared" si="10"/>
        <v>9</v>
      </c>
      <c r="Q43">
        <f t="shared" si="11"/>
        <v>14</v>
      </c>
      <c r="R43">
        <f t="shared" si="12"/>
        <v>9</v>
      </c>
      <c r="S43">
        <f t="shared" si="13"/>
        <v>18</v>
      </c>
      <c r="T43">
        <f t="shared" si="14"/>
        <v>6</v>
      </c>
      <c r="U43">
        <f t="shared" ca="1" si="16"/>
        <v>19.701953451194321</v>
      </c>
    </row>
    <row r="44" spans="1:29" x14ac:dyDescent="0.15">
      <c r="A44">
        <f t="shared" ca="1" si="15"/>
        <v>12</v>
      </c>
      <c r="B44" s="42" t="s">
        <v>29</v>
      </c>
      <c r="C44" s="43" t="s">
        <v>6</v>
      </c>
      <c r="D44" s="44">
        <v>30344</v>
      </c>
      <c r="E44" s="45">
        <v>39052</v>
      </c>
      <c r="F44" s="46">
        <v>2</v>
      </c>
      <c r="G44" s="47">
        <v>30759</v>
      </c>
      <c r="H44" s="48">
        <v>1</v>
      </c>
      <c r="I44" s="49">
        <v>1</v>
      </c>
      <c r="J44" s="9">
        <v>2</v>
      </c>
      <c r="K44" s="10"/>
      <c r="L44" s="15" t="s">
        <v>87</v>
      </c>
      <c r="M44" s="12">
        <f t="shared" si="17"/>
        <v>39.709787816563995</v>
      </c>
      <c r="N44" s="13">
        <f t="shared" si="18"/>
        <v>15.868583162217659</v>
      </c>
      <c r="O44" s="14">
        <f t="shared" si="19"/>
        <v>30759</v>
      </c>
      <c r="P44">
        <f t="shared" si="10"/>
        <v>11</v>
      </c>
      <c r="Q44">
        <f t="shared" si="11"/>
        <v>6</v>
      </c>
      <c r="R44">
        <f t="shared" si="12"/>
        <v>5</v>
      </c>
      <c r="S44">
        <f t="shared" si="13"/>
        <v>10</v>
      </c>
      <c r="T44">
        <f t="shared" si="14"/>
        <v>15</v>
      </c>
      <c r="U44">
        <f t="shared" ca="1" si="16"/>
        <v>15.50435193596444</v>
      </c>
    </row>
    <row r="45" spans="1:29" x14ac:dyDescent="0.15">
      <c r="A45">
        <f t="shared" ca="1" si="15"/>
        <v>10</v>
      </c>
      <c r="B45" s="42" t="s">
        <v>49</v>
      </c>
      <c r="C45" s="43" t="s">
        <v>7</v>
      </c>
      <c r="D45" s="44">
        <v>34560</v>
      </c>
      <c r="E45" s="45">
        <v>42156</v>
      </c>
      <c r="F45" s="46">
        <v>2</v>
      </c>
      <c r="G45" s="47">
        <v>44203</v>
      </c>
      <c r="H45" s="43">
        <v>1</v>
      </c>
      <c r="I45" s="49">
        <v>1</v>
      </c>
      <c r="J45" s="9">
        <v>2</v>
      </c>
      <c r="K45" s="10"/>
      <c r="L45" s="11"/>
      <c r="M45" s="12">
        <f t="shared" si="17"/>
        <v>28.167008898015059</v>
      </c>
      <c r="N45" s="13">
        <f t="shared" si="18"/>
        <v>7.3702943189596164</v>
      </c>
      <c r="O45" s="14">
        <f t="shared" si="19"/>
        <v>44203</v>
      </c>
      <c r="P45">
        <f t="shared" si="10"/>
        <v>16</v>
      </c>
      <c r="Q45">
        <f t="shared" si="11"/>
        <v>12</v>
      </c>
      <c r="R45">
        <f t="shared" si="12"/>
        <v>5</v>
      </c>
      <c r="S45">
        <f t="shared" si="13"/>
        <v>10</v>
      </c>
      <c r="T45">
        <f t="shared" si="14"/>
        <v>1</v>
      </c>
      <c r="U45">
        <f t="shared" ca="1" si="16"/>
        <v>15.305222629814008</v>
      </c>
    </row>
    <row r="46" spans="1:29" x14ac:dyDescent="0.15">
      <c r="A46">
        <f t="shared" ca="1" si="15"/>
        <v>13</v>
      </c>
      <c r="B46" s="42" t="s">
        <v>51</v>
      </c>
      <c r="C46" s="43" t="s">
        <v>7</v>
      </c>
      <c r="D46" s="44">
        <v>26400</v>
      </c>
      <c r="E46" s="45">
        <v>35186</v>
      </c>
      <c r="F46" s="46">
        <v>2</v>
      </c>
      <c r="G46" s="47">
        <v>29245</v>
      </c>
      <c r="H46" s="43">
        <v>1</v>
      </c>
      <c r="I46" s="49">
        <v>1</v>
      </c>
      <c r="J46" s="9">
        <v>4</v>
      </c>
      <c r="K46" s="10"/>
      <c r="L46" s="11"/>
      <c r="M46" s="12">
        <f t="shared" si="17"/>
        <v>50.507871321013006</v>
      </c>
      <c r="N46" s="13">
        <f t="shared" si="18"/>
        <v>26.453114305270361</v>
      </c>
      <c r="O46" s="14">
        <f t="shared" si="19"/>
        <v>29245</v>
      </c>
      <c r="P46">
        <f t="shared" si="10"/>
        <v>2</v>
      </c>
      <c r="Q46">
        <f t="shared" si="11"/>
        <v>2</v>
      </c>
      <c r="R46">
        <f t="shared" si="12"/>
        <v>5</v>
      </c>
      <c r="S46">
        <f t="shared" si="13"/>
        <v>18</v>
      </c>
      <c r="T46">
        <f t="shared" si="14"/>
        <v>16</v>
      </c>
      <c r="U46">
        <f t="shared" ca="1" si="16"/>
        <v>15.70299930498445</v>
      </c>
    </row>
    <row r="47" spans="1:29" x14ac:dyDescent="0.15">
      <c r="A47">
        <f t="shared" ca="1" si="15"/>
        <v>5</v>
      </c>
      <c r="B47" s="42" t="s">
        <v>53</v>
      </c>
      <c r="C47" s="43" t="s">
        <v>7</v>
      </c>
      <c r="D47" s="44">
        <v>28683</v>
      </c>
      <c r="E47" s="45">
        <v>41061</v>
      </c>
      <c r="F47" s="46">
        <v>2</v>
      </c>
      <c r="G47" s="47">
        <v>33352</v>
      </c>
      <c r="H47" s="43">
        <v>0</v>
      </c>
      <c r="I47" s="49">
        <v>1</v>
      </c>
      <c r="J47" s="9">
        <v>1</v>
      </c>
      <c r="K47" s="10"/>
      <c r="L47" s="15" t="s">
        <v>92</v>
      </c>
      <c r="M47" s="12">
        <f t="shared" si="17"/>
        <v>44.257357973990416</v>
      </c>
      <c r="N47" s="13">
        <f t="shared" si="18"/>
        <v>10.368240930869268</v>
      </c>
      <c r="O47" s="14">
        <f t="shared" si="19"/>
        <v>33352</v>
      </c>
      <c r="P47">
        <f t="shared" si="10"/>
        <v>4</v>
      </c>
      <c r="Q47">
        <f t="shared" si="11"/>
        <v>9</v>
      </c>
      <c r="R47">
        <f t="shared" si="12"/>
        <v>9</v>
      </c>
      <c r="S47">
        <f t="shared" si="13"/>
        <v>5</v>
      </c>
      <c r="T47">
        <f t="shared" si="14"/>
        <v>11</v>
      </c>
      <c r="U47">
        <f t="shared" ca="1" si="16"/>
        <v>11.709336473202704</v>
      </c>
    </row>
    <row r="48" spans="1:29" x14ac:dyDescent="0.15">
      <c r="A48">
        <f t="shared" ca="1" si="15"/>
        <v>16</v>
      </c>
      <c r="B48" s="42" t="s">
        <v>55</v>
      </c>
      <c r="C48" s="43" t="s">
        <v>7</v>
      </c>
      <c r="D48" s="44">
        <v>34807</v>
      </c>
      <c r="E48" s="45">
        <v>42156</v>
      </c>
      <c r="F48" s="46">
        <v>2</v>
      </c>
      <c r="G48" s="47">
        <v>33734</v>
      </c>
      <c r="H48" s="43">
        <v>0</v>
      </c>
      <c r="I48" s="49">
        <v>1</v>
      </c>
      <c r="J48" s="9">
        <v>2</v>
      </c>
      <c r="K48" s="10"/>
      <c r="L48" s="11"/>
      <c r="M48" s="12">
        <f t="shared" si="17"/>
        <v>27.49075975359343</v>
      </c>
      <c r="N48" s="13">
        <f t="shared" si="18"/>
        <v>7.3702943189596164</v>
      </c>
      <c r="O48" s="14">
        <f t="shared" si="19"/>
        <v>33734</v>
      </c>
      <c r="P48">
        <f t="shared" si="10"/>
        <v>18</v>
      </c>
      <c r="Q48">
        <f t="shared" si="11"/>
        <v>12</v>
      </c>
      <c r="R48">
        <f t="shared" si="12"/>
        <v>9</v>
      </c>
      <c r="S48">
        <f t="shared" si="13"/>
        <v>10</v>
      </c>
      <c r="T48">
        <f t="shared" si="14"/>
        <v>7</v>
      </c>
      <c r="U48">
        <f t="shared" ca="1" si="16"/>
        <v>19.309705722309616</v>
      </c>
    </row>
    <row r="49" spans="1:21" x14ac:dyDescent="0.15">
      <c r="A49">
        <f t="shared" ca="1" si="15"/>
        <v>7</v>
      </c>
      <c r="B49" s="42" t="s">
        <v>58</v>
      </c>
      <c r="C49" s="43" t="s">
        <v>6</v>
      </c>
      <c r="D49" s="44">
        <v>30364</v>
      </c>
      <c r="E49" s="45">
        <v>39052</v>
      </c>
      <c r="F49" s="46">
        <v>2</v>
      </c>
      <c r="G49" s="47">
        <v>27529</v>
      </c>
      <c r="H49" s="43">
        <v>0</v>
      </c>
      <c r="I49" s="49">
        <v>0.8</v>
      </c>
      <c r="J49" s="9">
        <v>1</v>
      </c>
      <c r="K49" s="10"/>
      <c r="L49" s="15" t="s">
        <v>93</v>
      </c>
      <c r="M49" s="12">
        <f t="shared" si="17"/>
        <v>39.655030800821358</v>
      </c>
      <c r="N49" s="13">
        <f t="shared" si="18"/>
        <v>15.868583162217659</v>
      </c>
      <c r="O49" s="14">
        <f t="shared" si="19"/>
        <v>34411.25</v>
      </c>
      <c r="P49">
        <f t="shared" si="10"/>
        <v>12</v>
      </c>
      <c r="Q49">
        <f t="shared" si="11"/>
        <v>6</v>
      </c>
      <c r="R49">
        <f t="shared" si="12"/>
        <v>9</v>
      </c>
      <c r="S49">
        <f t="shared" si="13"/>
        <v>5</v>
      </c>
      <c r="T49">
        <f t="shared" si="14"/>
        <v>5</v>
      </c>
      <c r="U49">
        <f t="shared" ca="1" si="16"/>
        <v>13.403506834173463</v>
      </c>
    </row>
    <row r="50" spans="1:21" x14ac:dyDescent="0.15">
      <c r="A50">
        <f t="shared" ca="1" si="15"/>
        <v>3</v>
      </c>
      <c r="B50" s="42" t="s">
        <v>62</v>
      </c>
      <c r="C50" s="43" t="s">
        <v>6</v>
      </c>
      <c r="D50" s="44">
        <v>29830</v>
      </c>
      <c r="E50" s="45">
        <v>43313</v>
      </c>
      <c r="F50" s="46">
        <v>2</v>
      </c>
      <c r="G50" s="47">
        <v>19864</v>
      </c>
      <c r="H50" s="43">
        <v>26</v>
      </c>
      <c r="I50" s="49">
        <v>0.6</v>
      </c>
      <c r="J50" s="9">
        <v>1</v>
      </c>
      <c r="K50" s="10"/>
      <c r="L50" s="11"/>
      <c r="M50" s="12">
        <f t="shared" si="17"/>
        <v>41.117043121149898</v>
      </c>
      <c r="N50" s="13">
        <f t="shared" si="18"/>
        <v>4.2026009582477757</v>
      </c>
      <c r="O50" s="14">
        <f t="shared" si="19"/>
        <v>33106.666666666664</v>
      </c>
      <c r="P50">
        <f t="shared" si="10"/>
        <v>10</v>
      </c>
      <c r="Q50">
        <f t="shared" si="11"/>
        <v>16</v>
      </c>
      <c r="R50">
        <f t="shared" si="12"/>
        <v>1</v>
      </c>
      <c r="S50">
        <f t="shared" si="13"/>
        <v>5</v>
      </c>
      <c r="T50">
        <f t="shared" si="14"/>
        <v>12</v>
      </c>
      <c r="U50">
        <f t="shared" ca="1" si="16"/>
        <v>11.002441286971596</v>
      </c>
    </row>
    <row r="51" spans="1:21" x14ac:dyDescent="0.15">
      <c r="A51">
        <f t="shared" ca="1" si="15"/>
        <v>11</v>
      </c>
      <c r="B51" s="42" t="s">
        <v>70</v>
      </c>
      <c r="C51" s="43" t="s">
        <v>7</v>
      </c>
      <c r="D51" s="44">
        <v>28834</v>
      </c>
      <c r="E51" s="45">
        <v>37561</v>
      </c>
      <c r="F51" s="46">
        <v>2</v>
      </c>
      <c r="G51" s="47">
        <v>28774</v>
      </c>
      <c r="H51" s="43">
        <v>0</v>
      </c>
      <c r="I51" s="49">
        <v>1</v>
      </c>
      <c r="J51" s="9">
        <v>2</v>
      </c>
      <c r="K51" s="10"/>
      <c r="L51" s="11"/>
      <c r="M51" s="12">
        <f t="shared" si="17"/>
        <v>43.843942505133469</v>
      </c>
      <c r="N51" s="13">
        <f t="shared" si="18"/>
        <v>19.950718685831621</v>
      </c>
      <c r="O51" s="14">
        <f t="shared" si="19"/>
        <v>28774</v>
      </c>
      <c r="P51">
        <f t="shared" si="10"/>
        <v>5</v>
      </c>
      <c r="Q51">
        <f t="shared" si="11"/>
        <v>3</v>
      </c>
      <c r="R51">
        <f t="shared" si="12"/>
        <v>9</v>
      </c>
      <c r="S51">
        <f t="shared" si="13"/>
        <v>10</v>
      </c>
      <c r="T51">
        <f t="shared" si="14"/>
        <v>18</v>
      </c>
      <c r="U51">
        <f t="shared" ca="1" si="16"/>
        <v>15.40854644010062</v>
      </c>
    </row>
    <row r="52" spans="1:21" x14ac:dyDescent="0.15">
      <c r="A52">
        <f t="shared" ca="1" si="15"/>
        <v>15</v>
      </c>
      <c r="B52" s="42" t="s">
        <v>71</v>
      </c>
      <c r="C52" s="43" t="s">
        <v>7</v>
      </c>
      <c r="D52" s="44">
        <v>31423</v>
      </c>
      <c r="E52" s="45">
        <v>38626</v>
      </c>
      <c r="F52" s="46">
        <v>2</v>
      </c>
      <c r="G52" s="47">
        <v>23432</v>
      </c>
      <c r="H52" s="43">
        <v>4</v>
      </c>
      <c r="I52" s="49">
        <v>0.7</v>
      </c>
      <c r="J52" s="9">
        <v>3</v>
      </c>
      <c r="K52" s="10"/>
      <c r="L52" s="11"/>
      <c r="M52" s="12">
        <f t="shared" si="17"/>
        <v>36.755646817248461</v>
      </c>
      <c r="N52" s="13">
        <f t="shared" si="18"/>
        <v>17.034907597535934</v>
      </c>
      <c r="O52" s="14">
        <f t="shared" si="19"/>
        <v>33474.285714285717</v>
      </c>
      <c r="P52">
        <f t="shared" si="10"/>
        <v>13</v>
      </c>
      <c r="Q52">
        <f t="shared" si="11"/>
        <v>5</v>
      </c>
      <c r="R52">
        <f t="shared" si="12"/>
        <v>4</v>
      </c>
      <c r="S52">
        <f t="shared" si="13"/>
        <v>16</v>
      </c>
      <c r="T52">
        <f t="shared" si="14"/>
        <v>10</v>
      </c>
      <c r="U52">
        <f t="shared" ca="1" si="16"/>
        <v>17.705230163514919</v>
      </c>
    </row>
    <row r="53" spans="1:21" x14ac:dyDescent="0.15">
      <c r="A53">
        <f ca="1">RANK(U53,$U$35:$U$53,1)</f>
        <v>6</v>
      </c>
      <c r="B53" s="42" t="s">
        <v>72</v>
      </c>
      <c r="C53" s="43" t="s">
        <v>6</v>
      </c>
      <c r="D53" s="44">
        <v>29591</v>
      </c>
      <c r="E53" s="45">
        <v>44440</v>
      </c>
      <c r="F53" s="46">
        <v>2</v>
      </c>
      <c r="G53" s="47">
        <v>36340</v>
      </c>
      <c r="H53" s="43">
        <v>0</v>
      </c>
      <c r="I53" s="49">
        <v>1</v>
      </c>
      <c r="J53" s="9">
        <v>1</v>
      </c>
      <c r="K53" s="10"/>
      <c r="L53" s="11"/>
      <c r="M53" s="12">
        <f t="shared" si="17"/>
        <v>41.771389459274467</v>
      </c>
      <c r="N53" s="13">
        <f t="shared" si="18"/>
        <v>1.1170431211498972</v>
      </c>
      <c r="O53" s="14">
        <f t="shared" si="19"/>
        <v>36340</v>
      </c>
      <c r="P53">
        <f t="shared" si="10"/>
        <v>8</v>
      </c>
      <c r="Q53">
        <f t="shared" si="11"/>
        <v>19</v>
      </c>
      <c r="R53">
        <f t="shared" si="12"/>
        <v>9</v>
      </c>
      <c r="S53">
        <f t="shared" si="13"/>
        <v>5</v>
      </c>
      <c r="T53">
        <f t="shared" si="14"/>
        <v>3</v>
      </c>
      <c r="U53">
        <f t="shared" ca="1" si="16"/>
        <v>12.70835360741318</v>
      </c>
    </row>
    <row r="54" spans="1:21" x14ac:dyDescent="0.15">
      <c r="A54">
        <f ca="1">RANK(U54,$U$54:$U$66,1)</f>
        <v>7</v>
      </c>
      <c r="B54" s="42" t="s">
        <v>12</v>
      </c>
      <c r="C54" s="43" t="s">
        <v>6</v>
      </c>
      <c r="D54" s="44">
        <v>26974</v>
      </c>
      <c r="E54" s="45">
        <v>37257</v>
      </c>
      <c r="F54" s="46">
        <v>3</v>
      </c>
      <c r="G54" s="47">
        <v>49929</v>
      </c>
      <c r="H54" s="48">
        <v>2</v>
      </c>
      <c r="I54" s="49">
        <v>1</v>
      </c>
      <c r="J54" s="9">
        <v>0</v>
      </c>
      <c r="K54" s="10"/>
      <c r="L54" s="15" t="s">
        <v>82</v>
      </c>
      <c r="M54" s="12">
        <f t="shared" si="17"/>
        <v>48.936344969199176</v>
      </c>
      <c r="N54" s="13">
        <f t="shared" si="18"/>
        <v>20.78302532511978</v>
      </c>
      <c r="O54" s="14">
        <f t="shared" si="19"/>
        <v>49929</v>
      </c>
      <c r="P54">
        <f t="shared" ref="P54:P66" si="20">RANK(M54,$M$54:$M$66,$C$98)</f>
        <v>11</v>
      </c>
      <c r="Q54">
        <f t="shared" ref="Q54:Q66" si="21">RANK(N54,$N$54:$N$66,$C$99)</f>
        <v>10</v>
      </c>
      <c r="R54">
        <f t="shared" ref="R54:R66" si="22">RANK(H54,$H$54:$H$66,$C$100)</f>
        <v>4</v>
      </c>
      <c r="S54">
        <f t="shared" ref="S54:S66" si="23">RANK(J54,$J$54:$J$66,$C$101)</f>
        <v>1</v>
      </c>
      <c r="T54">
        <f>RANK(O54,$O$54:$O$66,$C$102)</f>
        <v>4</v>
      </c>
      <c r="U54">
        <f ca="1">P54*$D$98+Q54*$D$99+R54*$D$100+S54*$D$101+T54*$D$102+RAND()/100</f>
        <v>4.7091229658583593</v>
      </c>
    </row>
    <row r="55" spans="1:21" x14ac:dyDescent="0.15">
      <c r="A55">
        <f t="shared" ref="A55:A66" ca="1" si="24">RANK(U55,$U$54:$U$66,1)</f>
        <v>12</v>
      </c>
      <c r="B55" s="42" t="s">
        <v>19</v>
      </c>
      <c r="C55" s="43" t="s">
        <v>6</v>
      </c>
      <c r="D55" s="44">
        <v>23834</v>
      </c>
      <c r="E55" s="45">
        <v>32690</v>
      </c>
      <c r="F55" s="46">
        <v>3</v>
      </c>
      <c r="G55" s="47">
        <v>55313</v>
      </c>
      <c r="H55" s="48">
        <v>3</v>
      </c>
      <c r="I55" s="49">
        <v>1</v>
      </c>
      <c r="J55" s="9">
        <v>1</v>
      </c>
      <c r="K55" s="10"/>
      <c r="L55" s="15" t="s">
        <v>85</v>
      </c>
      <c r="M55" s="12">
        <f t="shared" si="17"/>
        <v>57.533196440793979</v>
      </c>
      <c r="N55" s="13">
        <f t="shared" si="18"/>
        <v>33.286789869952088</v>
      </c>
      <c r="O55" s="14">
        <f t="shared" si="19"/>
        <v>55313</v>
      </c>
      <c r="P55">
        <f t="shared" si="20"/>
        <v>13</v>
      </c>
      <c r="Q55">
        <f t="shared" si="21"/>
        <v>12</v>
      </c>
      <c r="R55">
        <f t="shared" si="22"/>
        <v>3</v>
      </c>
      <c r="S55">
        <f t="shared" si="23"/>
        <v>8</v>
      </c>
      <c r="T55">
        <f t="shared" ref="T55:T66" si="25">RANK(O55,$O$54:$O$66,$C$102)</f>
        <v>11</v>
      </c>
      <c r="U55">
        <f t="shared" ref="U55:U66" ca="1" si="26">P55*$D$98+Q55*$D$99+R55*$D$100+S55*$D$101+T55*$D$102+RAND()/100</f>
        <v>8.7019838308871815</v>
      </c>
    </row>
    <row r="56" spans="1:21" x14ac:dyDescent="0.15">
      <c r="A56">
        <f t="shared" ca="1" si="24"/>
        <v>6</v>
      </c>
      <c r="B56" s="42" t="s">
        <v>30</v>
      </c>
      <c r="C56" s="43" t="s">
        <v>6</v>
      </c>
      <c r="D56" s="44">
        <v>30387</v>
      </c>
      <c r="E56" s="45">
        <v>43435</v>
      </c>
      <c r="F56" s="46">
        <v>3</v>
      </c>
      <c r="G56" s="47">
        <v>54566</v>
      </c>
      <c r="H56" s="48">
        <v>9</v>
      </c>
      <c r="I56" s="49">
        <v>1</v>
      </c>
      <c r="J56" s="9">
        <v>0</v>
      </c>
      <c r="K56" s="10"/>
      <c r="L56" s="11"/>
      <c r="M56" s="12">
        <f t="shared" si="17"/>
        <v>39.592060232717316</v>
      </c>
      <c r="N56" s="13">
        <f t="shared" si="18"/>
        <v>3.868583162217659</v>
      </c>
      <c r="O56" s="14">
        <f t="shared" si="19"/>
        <v>54566</v>
      </c>
      <c r="P56">
        <f t="shared" si="20"/>
        <v>9</v>
      </c>
      <c r="Q56">
        <f t="shared" si="21"/>
        <v>2</v>
      </c>
      <c r="R56">
        <f t="shared" si="22"/>
        <v>2</v>
      </c>
      <c r="S56">
        <f t="shared" si="23"/>
        <v>1</v>
      </c>
      <c r="T56">
        <f t="shared" si="25"/>
        <v>10</v>
      </c>
      <c r="U56">
        <f t="shared" ca="1" si="26"/>
        <v>4.5024981838857494</v>
      </c>
    </row>
    <row r="57" spans="1:21" x14ac:dyDescent="0.15">
      <c r="A57">
        <f t="shared" ca="1" si="24"/>
        <v>5</v>
      </c>
      <c r="B57" s="42" t="s">
        <v>31</v>
      </c>
      <c r="C57" s="43" t="s">
        <v>7</v>
      </c>
      <c r="D57" s="44">
        <v>30917</v>
      </c>
      <c r="E57" s="45">
        <v>39661</v>
      </c>
      <c r="F57" s="46">
        <v>3</v>
      </c>
      <c r="G57" s="47">
        <v>46356</v>
      </c>
      <c r="H57" s="48">
        <v>0</v>
      </c>
      <c r="I57" s="49">
        <v>1</v>
      </c>
      <c r="J57" s="9">
        <v>0</v>
      </c>
      <c r="K57" s="10"/>
      <c r="L57" s="11"/>
      <c r="M57" s="12">
        <f t="shared" si="17"/>
        <v>38.1409993155373</v>
      </c>
      <c r="N57" s="13">
        <f t="shared" si="18"/>
        <v>14.201232032854209</v>
      </c>
      <c r="O57" s="14">
        <f t="shared" si="19"/>
        <v>46356</v>
      </c>
      <c r="P57">
        <f t="shared" si="20"/>
        <v>8</v>
      </c>
      <c r="Q57">
        <f t="shared" si="21"/>
        <v>9</v>
      </c>
      <c r="R57">
        <f t="shared" si="22"/>
        <v>8</v>
      </c>
      <c r="S57">
        <f t="shared" si="23"/>
        <v>1</v>
      </c>
      <c r="T57">
        <f t="shared" si="25"/>
        <v>3</v>
      </c>
      <c r="U57">
        <f t="shared" ca="1" si="26"/>
        <v>4.2047685448337999</v>
      </c>
    </row>
    <row r="58" spans="1:21" x14ac:dyDescent="0.15">
      <c r="A58">
        <f t="shared" ca="1" si="24"/>
        <v>2</v>
      </c>
      <c r="B58" s="42" t="s">
        <v>33</v>
      </c>
      <c r="C58" s="43" t="s">
        <v>6</v>
      </c>
      <c r="D58" s="44">
        <v>32815</v>
      </c>
      <c r="E58" s="45">
        <v>41883</v>
      </c>
      <c r="F58" s="46">
        <v>3</v>
      </c>
      <c r="G58" s="47">
        <v>52174</v>
      </c>
      <c r="H58" s="48">
        <v>1</v>
      </c>
      <c r="I58" s="49">
        <v>1</v>
      </c>
      <c r="J58" s="9">
        <v>0</v>
      </c>
      <c r="K58" s="10"/>
      <c r="L58" s="11"/>
      <c r="M58" s="12">
        <f t="shared" si="17"/>
        <v>32.944558521560573</v>
      </c>
      <c r="N58" s="13">
        <f t="shared" si="18"/>
        <v>8.1177275838466798</v>
      </c>
      <c r="O58" s="14">
        <f t="shared" si="19"/>
        <v>52174</v>
      </c>
      <c r="P58">
        <f t="shared" si="20"/>
        <v>6</v>
      </c>
      <c r="Q58">
        <f t="shared" si="21"/>
        <v>5</v>
      </c>
      <c r="R58">
        <f t="shared" si="22"/>
        <v>6</v>
      </c>
      <c r="S58">
        <f t="shared" si="23"/>
        <v>1</v>
      </c>
      <c r="T58">
        <f t="shared" si="25"/>
        <v>6</v>
      </c>
      <c r="U58">
        <f t="shared" ca="1" si="26"/>
        <v>3.8092882305251523</v>
      </c>
    </row>
    <row r="59" spans="1:21" x14ac:dyDescent="0.15">
      <c r="A59">
        <f t="shared" ca="1" si="24"/>
        <v>9</v>
      </c>
      <c r="B59" s="42" t="s">
        <v>43</v>
      </c>
      <c r="C59" s="43" t="s">
        <v>6</v>
      </c>
      <c r="D59" s="44">
        <v>34633</v>
      </c>
      <c r="E59" s="45">
        <v>41334</v>
      </c>
      <c r="F59" s="46">
        <v>3</v>
      </c>
      <c r="G59" s="47">
        <v>50237</v>
      </c>
      <c r="H59" s="43">
        <v>2</v>
      </c>
      <c r="I59" s="49">
        <v>1</v>
      </c>
      <c r="J59" s="9">
        <v>2</v>
      </c>
      <c r="K59" s="10" t="s">
        <v>84</v>
      </c>
      <c r="L59" s="11"/>
      <c r="M59" s="12">
        <f t="shared" si="17"/>
        <v>27.967145790554415</v>
      </c>
      <c r="N59" s="13">
        <f t="shared" si="18"/>
        <v>9.6208076659822037</v>
      </c>
      <c r="O59" s="14">
        <f t="shared" si="19"/>
        <v>50237</v>
      </c>
      <c r="P59">
        <f t="shared" si="20"/>
        <v>3</v>
      </c>
      <c r="Q59">
        <f t="shared" si="21"/>
        <v>8</v>
      </c>
      <c r="R59">
        <f t="shared" si="22"/>
        <v>4</v>
      </c>
      <c r="S59">
        <f t="shared" si="23"/>
        <v>11</v>
      </c>
      <c r="T59">
        <f t="shared" si="25"/>
        <v>5</v>
      </c>
      <c r="U59">
        <f t="shared" ca="1" si="26"/>
        <v>6.1085446564553054</v>
      </c>
    </row>
    <row r="60" spans="1:21" x14ac:dyDescent="0.15">
      <c r="A60">
        <f t="shared" ca="1" si="24"/>
        <v>11</v>
      </c>
      <c r="B60" s="42" t="s">
        <v>48</v>
      </c>
      <c r="C60" s="43" t="s">
        <v>6</v>
      </c>
      <c r="D60" s="44">
        <v>32980</v>
      </c>
      <c r="E60" s="45">
        <v>41883</v>
      </c>
      <c r="F60" s="46">
        <v>3</v>
      </c>
      <c r="G60" s="47">
        <v>54312</v>
      </c>
      <c r="H60" s="43">
        <v>0</v>
      </c>
      <c r="I60" s="49">
        <v>1</v>
      </c>
      <c r="J60" s="9">
        <v>2</v>
      </c>
      <c r="K60" s="10"/>
      <c r="L60" s="15" t="s">
        <v>91</v>
      </c>
      <c r="M60" s="12">
        <f t="shared" si="17"/>
        <v>32.492813141683776</v>
      </c>
      <c r="N60" s="13">
        <f t="shared" si="18"/>
        <v>8.1177275838466798</v>
      </c>
      <c r="O60" s="14">
        <f t="shared" si="19"/>
        <v>54312</v>
      </c>
      <c r="P60">
        <f t="shared" si="20"/>
        <v>5</v>
      </c>
      <c r="Q60">
        <f t="shared" si="21"/>
        <v>5</v>
      </c>
      <c r="R60">
        <f t="shared" si="22"/>
        <v>8</v>
      </c>
      <c r="S60">
        <f t="shared" si="23"/>
        <v>11</v>
      </c>
      <c r="T60">
        <f t="shared" si="25"/>
        <v>9</v>
      </c>
      <c r="U60">
        <f t="shared" ca="1" si="26"/>
        <v>7.4003003877914288</v>
      </c>
    </row>
    <row r="61" spans="1:21" x14ac:dyDescent="0.15">
      <c r="A61">
        <f t="shared" ca="1" si="24"/>
        <v>8</v>
      </c>
      <c r="B61" s="42" t="s">
        <v>56</v>
      </c>
      <c r="C61" s="43" t="s">
        <v>6</v>
      </c>
      <c r="D61" s="44">
        <v>34165</v>
      </c>
      <c r="E61" s="45">
        <v>41974</v>
      </c>
      <c r="F61" s="46">
        <v>3</v>
      </c>
      <c r="G61" s="47">
        <v>53110</v>
      </c>
      <c r="H61" s="43">
        <v>0</v>
      </c>
      <c r="I61" s="49">
        <v>1</v>
      </c>
      <c r="J61" s="9">
        <v>1</v>
      </c>
      <c r="K61" s="10"/>
      <c r="L61" s="11"/>
      <c r="M61" s="12">
        <f t="shared" si="17"/>
        <v>29.248459958932237</v>
      </c>
      <c r="N61" s="13">
        <f t="shared" si="18"/>
        <v>7.868583162217659</v>
      </c>
      <c r="O61" s="14">
        <f t="shared" si="19"/>
        <v>53110</v>
      </c>
      <c r="P61">
        <f t="shared" si="20"/>
        <v>4</v>
      </c>
      <c r="Q61">
        <f t="shared" si="21"/>
        <v>4</v>
      </c>
      <c r="R61">
        <f t="shared" si="22"/>
        <v>8</v>
      </c>
      <c r="S61">
        <f t="shared" si="23"/>
        <v>8</v>
      </c>
      <c r="T61">
        <f t="shared" si="25"/>
        <v>8</v>
      </c>
      <c r="U61">
        <f t="shared" ca="1" si="26"/>
        <v>6.000947301980359</v>
      </c>
    </row>
    <row r="62" spans="1:21" x14ac:dyDescent="0.15">
      <c r="A62">
        <f t="shared" ca="1" si="24"/>
        <v>4</v>
      </c>
      <c r="B62" s="42" t="s">
        <v>57</v>
      </c>
      <c r="C62" s="43" t="s">
        <v>7</v>
      </c>
      <c r="D62" s="44">
        <v>35990</v>
      </c>
      <c r="E62" s="45">
        <v>43282</v>
      </c>
      <c r="F62" s="46">
        <v>3</v>
      </c>
      <c r="G62" s="47">
        <v>59173</v>
      </c>
      <c r="H62" s="43">
        <v>1</v>
      </c>
      <c r="I62" s="49">
        <v>1</v>
      </c>
      <c r="J62" s="9">
        <v>0</v>
      </c>
      <c r="K62" s="10" t="s">
        <v>89</v>
      </c>
      <c r="L62" s="11"/>
      <c r="M62" s="12">
        <f t="shared" si="17"/>
        <v>24.251882272416154</v>
      </c>
      <c r="N62" s="13">
        <f t="shared" si="18"/>
        <v>4.2874743326488707</v>
      </c>
      <c r="O62" s="14">
        <f t="shared" si="19"/>
        <v>59173</v>
      </c>
      <c r="P62">
        <f t="shared" si="20"/>
        <v>1</v>
      </c>
      <c r="Q62">
        <f t="shared" si="21"/>
        <v>3</v>
      </c>
      <c r="R62">
        <f t="shared" si="22"/>
        <v>6</v>
      </c>
      <c r="S62">
        <f t="shared" si="23"/>
        <v>1</v>
      </c>
      <c r="T62">
        <f t="shared" si="25"/>
        <v>13</v>
      </c>
      <c r="U62">
        <f t="shared" ca="1" si="26"/>
        <v>4.0070072040152578</v>
      </c>
    </row>
    <row r="63" spans="1:21" x14ac:dyDescent="0.15">
      <c r="A63">
        <f t="shared" ca="1" si="24"/>
        <v>1</v>
      </c>
      <c r="B63" s="42" t="s">
        <v>59</v>
      </c>
      <c r="C63" s="43" t="s">
        <v>6</v>
      </c>
      <c r="D63" s="44">
        <v>26990</v>
      </c>
      <c r="E63" s="45">
        <v>37257</v>
      </c>
      <c r="F63" s="46">
        <v>3</v>
      </c>
      <c r="G63" s="47">
        <v>35644</v>
      </c>
      <c r="H63" s="43">
        <v>12</v>
      </c>
      <c r="I63" s="49">
        <v>1</v>
      </c>
      <c r="J63" s="9">
        <v>0</v>
      </c>
      <c r="K63" s="10"/>
      <c r="L63" s="11"/>
      <c r="M63" s="12">
        <f t="shared" si="17"/>
        <v>48.892539356605063</v>
      </c>
      <c r="N63" s="13">
        <f t="shared" si="18"/>
        <v>20.78302532511978</v>
      </c>
      <c r="O63" s="14">
        <f t="shared" si="19"/>
        <v>35644</v>
      </c>
      <c r="P63">
        <f t="shared" si="20"/>
        <v>10</v>
      </c>
      <c r="Q63">
        <f t="shared" si="21"/>
        <v>10</v>
      </c>
      <c r="R63">
        <f t="shared" si="22"/>
        <v>1</v>
      </c>
      <c r="S63">
        <f t="shared" si="23"/>
        <v>1</v>
      </c>
      <c r="T63">
        <f t="shared" si="25"/>
        <v>1</v>
      </c>
      <c r="U63">
        <f t="shared" ca="1" si="26"/>
        <v>3.6073495480510331</v>
      </c>
    </row>
    <row r="64" spans="1:21" x14ac:dyDescent="0.15">
      <c r="A64">
        <f t="shared" ca="1" si="24"/>
        <v>13</v>
      </c>
      <c r="B64" s="42" t="s">
        <v>61</v>
      </c>
      <c r="C64" s="43" t="s">
        <v>7</v>
      </c>
      <c r="D64" s="44">
        <v>23954</v>
      </c>
      <c r="E64" s="45">
        <v>32690</v>
      </c>
      <c r="F64" s="46">
        <v>3</v>
      </c>
      <c r="G64" s="47">
        <v>36555</v>
      </c>
      <c r="H64" s="43">
        <v>0</v>
      </c>
      <c r="I64" s="49">
        <v>1</v>
      </c>
      <c r="J64" s="9">
        <v>4</v>
      </c>
      <c r="K64" s="10"/>
      <c r="L64" s="11"/>
      <c r="M64" s="12">
        <f t="shared" si="17"/>
        <v>57.204654346338124</v>
      </c>
      <c r="N64" s="13">
        <f t="shared" si="18"/>
        <v>33.286789869952088</v>
      </c>
      <c r="O64" s="14">
        <f t="shared" si="19"/>
        <v>36555</v>
      </c>
      <c r="P64">
        <f t="shared" si="20"/>
        <v>12</v>
      </c>
      <c r="Q64">
        <f t="shared" si="21"/>
        <v>12</v>
      </c>
      <c r="R64">
        <f t="shared" si="22"/>
        <v>8</v>
      </c>
      <c r="S64">
        <f t="shared" si="23"/>
        <v>13</v>
      </c>
      <c r="T64">
        <f t="shared" si="25"/>
        <v>2</v>
      </c>
      <c r="U64">
        <f t="shared" ca="1" si="26"/>
        <v>8.7040083381450035</v>
      </c>
    </row>
    <row r="65" spans="1:21" x14ac:dyDescent="0.15">
      <c r="A65">
        <f t="shared" ca="1" si="24"/>
        <v>3</v>
      </c>
      <c r="B65" s="42" t="s">
        <v>65</v>
      </c>
      <c r="C65" s="43" t="s">
        <v>6</v>
      </c>
      <c r="D65" s="44">
        <v>35300</v>
      </c>
      <c r="E65" s="45">
        <v>44440</v>
      </c>
      <c r="F65" s="46">
        <v>3</v>
      </c>
      <c r="G65" s="47">
        <v>55420</v>
      </c>
      <c r="H65" s="43">
        <v>0</v>
      </c>
      <c r="I65" s="49">
        <v>1</v>
      </c>
      <c r="J65" s="9">
        <v>0</v>
      </c>
      <c r="K65" s="10"/>
      <c r="L65" s="11"/>
      <c r="M65" s="12">
        <f t="shared" si="17"/>
        <v>26.140999315537304</v>
      </c>
      <c r="N65" s="13">
        <f t="shared" si="18"/>
        <v>1.1170431211498972</v>
      </c>
      <c r="O65" s="14">
        <f t="shared" si="19"/>
        <v>55420</v>
      </c>
      <c r="P65">
        <f t="shared" si="20"/>
        <v>2</v>
      </c>
      <c r="Q65">
        <f t="shared" si="21"/>
        <v>1</v>
      </c>
      <c r="R65">
        <f t="shared" si="22"/>
        <v>8</v>
      </c>
      <c r="S65">
        <f t="shared" si="23"/>
        <v>1</v>
      </c>
      <c r="T65">
        <f t="shared" si="25"/>
        <v>12</v>
      </c>
      <c r="U65">
        <f t="shared" ca="1" si="26"/>
        <v>4.006879586312972</v>
      </c>
    </row>
    <row r="66" spans="1:21" x14ac:dyDescent="0.15">
      <c r="A66">
        <f t="shared" ca="1" si="24"/>
        <v>10</v>
      </c>
      <c r="B66" s="42" t="s">
        <v>67</v>
      </c>
      <c r="C66" s="43" t="s">
        <v>7</v>
      </c>
      <c r="D66" s="44">
        <v>31558</v>
      </c>
      <c r="E66" s="45">
        <v>41579</v>
      </c>
      <c r="F66" s="46">
        <v>3</v>
      </c>
      <c r="G66" s="47">
        <v>52441</v>
      </c>
      <c r="H66" s="43">
        <v>0</v>
      </c>
      <c r="I66" s="49">
        <v>1</v>
      </c>
      <c r="J66" s="9">
        <v>1</v>
      </c>
      <c r="K66" s="10"/>
      <c r="L66" s="15" t="s">
        <v>95</v>
      </c>
      <c r="M66" s="12">
        <f t="shared" si="17"/>
        <v>36.386036960985628</v>
      </c>
      <c r="N66" s="13">
        <f t="shared" si="18"/>
        <v>8.9500342231348391</v>
      </c>
      <c r="O66" s="14">
        <f t="shared" si="19"/>
        <v>52441</v>
      </c>
      <c r="P66">
        <f t="shared" si="20"/>
        <v>7</v>
      </c>
      <c r="Q66">
        <f t="shared" si="21"/>
        <v>7</v>
      </c>
      <c r="R66">
        <f t="shared" si="22"/>
        <v>8</v>
      </c>
      <c r="S66">
        <f t="shared" si="23"/>
        <v>8</v>
      </c>
      <c r="T66">
        <f t="shared" si="25"/>
        <v>7</v>
      </c>
      <c r="U66">
        <f t="shared" ca="1" si="26"/>
        <v>6.7052561643234183</v>
      </c>
    </row>
    <row r="67" spans="1:21" x14ac:dyDescent="0.15">
      <c r="A67" s="1"/>
      <c r="B67" s="42" t="s">
        <v>20</v>
      </c>
      <c r="C67" s="43" t="s">
        <v>6</v>
      </c>
      <c r="D67" s="44">
        <v>23986</v>
      </c>
      <c r="E67" s="45">
        <v>30348</v>
      </c>
      <c r="F67" s="46">
        <v>4</v>
      </c>
      <c r="G67" s="47">
        <v>99367</v>
      </c>
      <c r="H67" s="48">
        <v>4</v>
      </c>
      <c r="I67" s="49">
        <v>1</v>
      </c>
      <c r="J67" s="9">
        <v>1</v>
      </c>
      <c r="K67" s="10"/>
      <c r="L67" s="11"/>
      <c r="M67" s="12">
        <f t="shared" si="17"/>
        <v>57.117043121149898</v>
      </c>
      <c r="N67" s="13">
        <f t="shared" si="18"/>
        <v>39.698836413415471</v>
      </c>
      <c r="O67" s="14">
        <f t="shared" si="19"/>
        <v>99367</v>
      </c>
    </row>
    <row r="68" spans="1:21" x14ac:dyDescent="0.15">
      <c r="A68" s="1"/>
      <c r="B68" s="42" t="s">
        <v>32</v>
      </c>
      <c r="C68" s="43" t="s">
        <v>6</v>
      </c>
      <c r="D68" s="44">
        <v>32117</v>
      </c>
      <c r="E68" s="45">
        <v>41699</v>
      </c>
      <c r="F68" s="46">
        <v>4</v>
      </c>
      <c r="G68" s="47">
        <v>127272</v>
      </c>
      <c r="H68" s="48">
        <v>0</v>
      </c>
      <c r="I68" s="49">
        <v>1</v>
      </c>
      <c r="J68" s="9">
        <v>0</v>
      </c>
      <c r="K68" s="10"/>
      <c r="L68" s="11"/>
      <c r="M68" s="12">
        <f t="shared" si="17"/>
        <v>34.855578370978783</v>
      </c>
      <c r="N68" s="13">
        <f t="shared" si="18"/>
        <v>8.6214921286789874</v>
      </c>
      <c r="O68" s="14">
        <f t="shared" si="19"/>
        <v>127272</v>
      </c>
    </row>
    <row r="69" spans="1:21" x14ac:dyDescent="0.15">
      <c r="A69" s="1"/>
      <c r="B69" s="42" t="s">
        <v>44</v>
      </c>
      <c r="C69" s="43" t="s">
        <v>7</v>
      </c>
      <c r="D69" s="44">
        <v>28568</v>
      </c>
      <c r="E69" s="45">
        <v>36892</v>
      </c>
      <c r="F69" s="46">
        <v>4</v>
      </c>
      <c r="G69" s="47">
        <v>103749</v>
      </c>
      <c r="H69" s="43">
        <v>0</v>
      </c>
      <c r="I69" s="49">
        <v>1</v>
      </c>
      <c r="J69" s="9">
        <v>1</v>
      </c>
      <c r="K69" s="10"/>
      <c r="L69" s="11"/>
      <c r="M69" s="12">
        <f t="shared" si="17"/>
        <v>44.572210814510612</v>
      </c>
      <c r="N69" s="13">
        <f t="shared" si="18"/>
        <v>21.782340862422998</v>
      </c>
      <c r="O69" s="14">
        <f t="shared" si="19"/>
        <v>103749</v>
      </c>
    </row>
    <row r="70" spans="1:21" ht="14" thickBot="1" x14ac:dyDescent="0.2">
      <c r="A70" s="1"/>
      <c r="B70" s="50" t="s">
        <v>68</v>
      </c>
      <c r="C70" s="51" t="s">
        <v>6</v>
      </c>
      <c r="D70" s="52">
        <v>32161</v>
      </c>
      <c r="E70" s="53">
        <v>41699</v>
      </c>
      <c r="F70" s="54">
        <v>4</v>
      </c>
      <c r="G70" s="55">
        <v>153446</v>
      </c>
      <c r="H70" s="51">
        <v>0</v>
      </c>
      <c r="I70" s="56">
        <v>1</v>
      </c>
      <c r="J70" s="16">
        <v>2</v>
      </c>
      <c r="K70" s="17"/>
      <c r="L70" s="18"/>
      <c r="M70" s="19">
        <f t="shared" si="17"/>
        <v>34.735112936344969</v>
      </c>
      <c r="N70" s="20">
        <f t="shared" si="18"/>
        <v>8.6214921286789874</v>
      </c>
      <c r="O70" s="21">
        <f t="shared" si="19"/>
        <v>153446</v>
      </c>
    </row>
    <row r="71" spans="1:21" x14ac:dyDescent="0.15">
      <c r="C71"/>
      <c r="D71"/>
      <c r="E71"/>
    </row>
    <row r="72" spans="1:21" x14ac:dyDescent="0.15">
      <c r="C72"/>
      <c r="D72"/>
      <c r="E72"/>
    </row>
    <row r="73" spans="1:21" x14ac:dyDescent="0.15">
      <c r="C73"/>
      <c r="D73"/>
      <c r="E73"/>
      <c r="J73" s="3" t="s">
        <v>75</v>
      </c>
    </row>
    <row r="74" spans="1:21" x14ac:dyDescent="0.15">
      <c r="C74"/>
      <c r="D74"/>
      <c r="E74"/>
      <c r="H74" s="61"/>
      <c r="I74" s="69" t="s">
        <v>129</v>
      </c>
      <c r="J74" s="69" t="s">
        <v>130</v>
      </c>
      <c r="K74" s="69" t="s">
        <v>131</v>
      </c>
      <c r="L74" s="69" t="s">
        <v>132</v>
      </c>
      <c r="M74" s="69" t="s">
        <v>133</v>
      </c>
      <c r="N74" s="3"/>
    </row>
    <row r="75" spans="1:21" ht="14" x14ac:dyDescent="0.15">
      <c r="B75" s="68" t="s">
        <v>119</v>
      </c>
      <c r="C75" s="64" t="s">
        <v>127</v>
      </c>
      <c r="D75" s="64" t="s">
        <v>125</v>
      </c>
      <c r="E75" s="65" t="s">
        <v>126</v>
      </c>
      <c r="H75" s="61">
        <v>1</v>
      </c>
      <c r="I75" s="61" t="str">
        <f ca="1">VLOOKUP($H75,$A$7:$L$34,2,FALSE)</f>
        <v>Individu_34</v>
      </c>
      <c r="J75" s="61" t="str">
        <f ca="1">VLOOKUP($H75,$A$7:$L$34,3,FALSE)</f>
        <v>M</v>
      </c>
      <c r="K75" s="63">
        <f ca="1">VLOOKUP($H75,$A$7:$L$34,9,FALSE)</f>
        <v>1</v>
      </c>
      <c r="L75" s="61" t="str">
        <f ca="1">VLOOKUP($H75,$A$7:$L$34,11,FALSE)</f>
        <v>DS</v>
      </c>
      <c r="M75" s="61">
        <f ca="1">VLOOKUP($H75,$A$7:$L$34,12,FALSE)</f>
        <v>0</v>
      </c>
    </row>
    <row r="76" spans="1:21" x14ac:dyDescent="0.15">
      <c r="B76" s="60" t="s">
        <v>120</v>
      </c>
      <c r="C76" s="61">
        <v>1</v>
      </c>
      <c r="D76" s="62">
        <v>0.2</v>
      </c>
      <c r="E76" s="66" t="str">
        <f>IF(C76=0,"Les plus vieux en priorité","Les plus jeunes en priorité")</f>
        <v>Les plus jeunes en priorité</v>
      </c>
      <c r="H76" s="61">
        <v>2</v>
      </c>
      <c r="I76" s="61" t="str">
        <f ca="1">VLOOKUP($H76,$A$7:$L$34,2,FALSE)</f>
        <v>Individu_48</v>
      </c>
      <c r="J76" s="61" t="str">
        <f t="shared" ref="J76:J84" ca="1" si="27">VLOOKUP($H76,$A$7:$L$34,3,FALSE)</f>
        <v>M</v>
      </c>
      <c r="K76" s="63">
        <f t="shared" ref="K76:K84" ca="1" si="28">VLOOKUP($H76,$A$7:$L$34,9,FALSE)</f>
        <v>1</v>
      </c>
      <c r="L76" s="61">
        <f t="shared" ref="L76:L84" ca="1" si="29">VLOOKUP($H76,$A$7:$L$34,11,FALSE)</f>
        <v>0</v>
      </c>
      <c r="M76" s="61">
        <f t="shared" ref="M76:M84" ca="1" si="30">VLOOKUP($H76,$A$7:$L$34,12,FALSE)</f>
        <v>0</v>
      </c>
    </row>
    <row r="77" spans="1:21" x14ac:dyDescent="0.15">
      <c r="B77" s="60" t="s">
        <v>121</v>
      </c>
      <c r="C77" s="61">
        <v>1</v>
      </c>
      <c r="D77" s="62">
        <v>0.5</v>
      </c>
      <c r="E77" s="66" t="str">
        <f>IF(C77=0,"Les plus anciens en priorité","Les plus jeunes en priorité")</f>
        <v>Les plus jeunes en priorité</v>
      </c>
      <c r="H77" s="61">
        <v>3</v>
      </c>
      <c r="I77" s="61" t="str">
        <f t="shared" ref="I77:I84" ca="1" si="31">VLOOKUP($H77,$A$7:$L$34,2,FALSE)</f>
        <v>Individu_10</v>
      </c>
      <c r="J77" s="61" t="str">
        <f t="shared" ca="1" si="27"/>
        <v>F</v>
      </c>
      <c r="K77" s="63">
        <f t="shared" ca="1" si="28"/>
        <v>1</v>
      </c>
      <c r="L77" s="61">
        <f t="shared" ca="1" si="29"/>
        <v>0</v>
      </c>
      <c r="M77" s="61">
        <f t="shared" ca="1" si="30"/>
        <v>0</v>
      </c>
    </row>
    <row r="78" spans="1:21" x14ac:dyDescent="0.15">
      <c r="B78" s="60" t="s">
        <v>122</v>
      </c>
      <c r="C78" s="61">
        <v>0</v>
      </c>
      <c r="D78" s="62">
        <v>0.4</v>
      </c>
      <c r="E78" s="67" t="str">
        <f>IF(C78=0,"Les plus absents en priorité","Les moins absents en priorité")</f>
        <v>Les plus absents en priorité</v>
      </c>
      <c r="H78" s="61">
        <v>4</v>
      </c>
      <c r="I78" s="61" t="str">
        <f t="shared" ca="1" si="31"/>
        <v>Individu_65</v>
      </c>
      <c r="J78" s="61" t="str">
        <f t="shared" ca="1" si="27"/>
        <v>F</v>
      </c>
      <c r="K78" s="63">
        <f t="shared" ca="1" si="28"/>
        <v>1</v>
      </c>
      <c r="L78" s="61">
        <f t="shared" ca="1" si="29"/>
        <v>0</v>
      </c>
      <c r="M78" s="61">
        <f t="shared" ca="1" si="30"/>
        <v>0</v>
      </c>
    </row>
    <row r="79" spans="1:21" x14ac:dyDescent="0.15">
      <c r="B79" s="60" t="s">
        <v>123</v>
      </c>
      <c r="C79" s="61">
        <v>0</v>
      </c>
      <c r="D79" s="62">
        <v>0.5</v>
      </c>
      <c r="E79" s="67" t="str">
        <f>IF(C79=0,"Le plus d'enfants en priorité","Le moins d'enfants en priorité")</f>
        <v>Le plus d'enfants en priorité</v>
      </c>
      <c r="H79" s="61">
        <v>5</v>
      </c>
      <c r="I79" s="61" t="str">
        <f t="shared" ca="1" si="31"/>
        <v>Individu_80</v>
      </c>
      <c r="J79" s="61" t="str">
        <f t="shared" ca="1" si="27"/>
        <v>F</v>
      </c>
      <c r="K79" s="63">
        <f t="shared" ca="1" si="28"/>
        <v>1</v>
      </c>
      <c r="L79" s="61">
        <f t="shared" ca="1" si="29"/>
        <v>0</v>
      </c>
      <c r="M79" s="61">
        <f t="shared" ca="1" si="30"/>
        <v>0</v>
      </c>
    </row>
    <row r="80" spans="1:21" x14ac:dyDescent="0.15">
      <c r="B80" s="60" t="s">
        <v>124</v>
      </c>
      <c r="C80" s="61">
        <v>1</v>
      </c>
      <c r="D80" s="62">
        <v>0.3</v>
      </c>
      <c r="E80" s="67" t="str">
        <f>IF(C80=0,"Avec un grand salarie en priorité","Avec un petit salarie en priorité")</f>
        <v>Avec un petit salarie en priorité</v>
      </c>
      <c r="H80" s="61">
        <v>6</v>
      </c>
      <c r="I80" s="61" t="str">
        <f t="shared" ca="1" si="31"/>
        <v>Individu_37</v>
      </c>
      <c r="J80" s="61" t="str">
        <f t="shared" ca="1" si="27"/>
        <v>F</v>
      </c>
      <c r="K80" s="63">
        <f t="shared" ca="1" si="28"/>
        <v>1</v>
      </c>
      <c r="L80" s="61">
        <f t="shared" ca="1" si="29"/>
        <v>0</v>
      </c>
      <c r="M80" s="61">
        <f t="shared" ca="1" si="30"/>
        <v>0</v>
      </c>
    </row>
    <row r="81" spans="2:14" x14ac:dyDescent="0.15">
      <c r="H81" s="61">
        <v>7</v>
      </c>
      <c r="I81" s="61" t="str">
        <f t="shared" ca="1" si="31"/>
        <v>Individu_33</v>
      </c>
      <c r="J81" s="61" t="str">
        <f t="shared" ca="1" si="27"/>
        <v>M</v>
      </c>
      <c r="K81" s="63">
        <f t="shared" ca="1" si="28"/>
        <v>1</v>
      </c>
      <c r="L81" s="61">
        <f t="shared" ca="1" si="29"/>
        <v>0</v>
      </c>
      <c r="M81" s="61" t="str">
        <f t="shared" ca="1" si="30"/>
        <v>a participé à l'élimination sauvage de dechets toxiques</v>
      </c>
    </row>
    <row r="82" spans="2:14" x14ac:dyDescent="0.15">
      <c r="H82" s="61">
        <v>8</v>
      </c>
      <c r="I82" s="61" t="str">
        <f t="shared" ca="1" si="31"/>
        <v>Individu_40</v>
      </c>
      <c r="J82" s="61" t="str">
        <f t="shared" ca="1" si="27"/>
        <v>F</v>
      </c>
      <c r="K82" s="63">
        <f t="shared" ca="1" si="28"/>
        <v>1</v>
      </c>
      <c r="L82" s="61">
        <f t="shared" ca="1" si="29"/>
        <v>0</v>
      </c>
      <c r="M82" s="61" t="str">
        <f t="shared" ca="1" si="30"/>
        <v>addiction aux jeux d'argent</v>
      </c>
    </row>
    <row r="83" spans="2:14" x14ac:dyDescent="0.15">
      <c r="H83" s="61">
        <v>9</v>
      </c>
      <c r="I83" s="61" t="str">
        <f t="shared" ca="1" si="31"/>
        <v>Individu_11</v>
      </c>
      <c r="J83" s="61" t="str">
        <f t="shared" ca="1" si="27"/>
        <v>F</v>
      </c>
      <c r="K83" s="63">
        <f t="shared" ca="1" si="28"/>
        <v>1</v>
      </c>
      <c r="L83" s="61">
        <f t="shared" ca="1" si="29"/>
        <v>0</v>
      </c>
      <c r="M83" s="61">
        <f t="shared" ca="1" si="30"/>
        <v>0</v>
      </c>
    </row>
    <row r="84" spans="2:14" x14ac:dyDescent="0.15">
      <c r="H84" s="61">
        <v>10</v>
      </c>
      <c r="I84" s="61" t="str">
        <f t="shared" ca="1" si="31"/>
        <v>Individu_23</v>
      </c>
      <c r="J84" s="61" t="str">
        <f t="shared" ca="1" si="27"/>
        <v>F</v>
      </c>
      <c r="K84" s="63">
        <f t="shared" ca="1" si="28"/>
        <v>1</v>
      </c>
      <c r="L84" s="61">
        <f t="shared" ca="1" si="29"/>
        <v>0</v>
      </c>
      <c r="M84" s="61">
        <f t="shared" ca="1" si="30"/>
        <v>0</v>
      </c>
    </row>
    <row r="88" spans="2:14" ht="14" x14ac:dyDescent="0.15">
      <c r="B88" s="68" t="s">
        <v>137</v>
      </c>
      <c r="C88" s="64" t="s">
        <v>127</v>
      </c>
      <c r="D88" s="64" t="s">
        <v>125</v>
      </c>
      <c r="E88" s="65" t="s">
        <v>126</v>
      </c>
      <c r="H88" s="61"/>
      <c r="I88" s="69" t="s">
        <v>129</v>
      </c>
      <c r="J88" s="69" t="s">
        <v>130</v>
      </c>
      <c r="K88" s="69" t="s">
        <v>131</v>
      </c>
      <c r="L88" s="69" t="s">
        <v>132</v>
      </c>
      <c r="M88" s="69" t="s">
        <v>133</v>
      </c>
      <c r="N88" s="3"/>
    </row>
    <row r="89" spans="2:14" x14ac:dyDescent="0.15">
      <c r="B89" s="60" t="s">
        <v>120</v>
      </c>
      <c r="C89" s="61">
        <v>0</v>
      </c>
      <c r="D89" s="62">
        <v>0.4</v>
      </c>
      <c r="E89" s="66" t="str">
        <f>IF(C89=0,"Les plus vieux en priorité","Les plus jeunes en priorité")</f>
        <v>Les plus vieux en priorité</v>
      </c>
      <c r="H89" s="61">
        <v>1</v>
      </c>
      <c r="I89" s="61" t="str">
        <f ca="1">VLOOKUP($H89,$A$35:$L$53,2,FALSE)</f>
        <v>Individu_02</v>
      </c>
      <c r="J89" s="61" t="str">
        <f ca="1">VLOOKUP($H89,$A$35:$L$53,3,FALSE)</f>
        <v>F</v>
      </c>
      <c r="K89" s="63">
        <f ca="1">VLOOKUP($H89,$A$35:$L$53,9,FALSE)</f>
        <v>0.5</v>
      </c>
      <c r="L89" s="61">
        <f ca="1">VLOOKUP($H89,$A$35:$L$53,11,FALSE)</f>
        <v>0</v>
      </c>
      <c r="M89" s="61" t="str">
        <f ca="1">VLOOKUP($H89,$A$35:$L$53,12,FALSE)</f>
        <v xml:space="preserve"> </v>
      </c>
    </row>
    <row r="90" spans="2:14" x14ac:dyDescent="0.15">
      <c r="B90" s="60" t="s">
        <v>121</v>
      </c>
      <c r="C90" s="61">
        <v>0</v>
      </c>
      <c r="D90" s="62">
        <v>0.1</v>
      </c>
      <c r="E90" s="66" t="str">
        <f>IF(C90=0,"Les plus anciens en priorité","Les plus jeunes en priorité")</f>
        <v>Les plus anciens en priorité</v>
      </c>
      <c r="H90" s="61">
        <v>2</v>
      </c>
      <c r="I90" s="61" t="str">
        <f t="shared" ref="I90:I94" ca="1" si="32">VLOOKUP($H90,$A$35:$L$53,2,FALSE)</f>
        <v>Individu_03</v>
      </c>
      <c r="J90" s="61" t="str">
        <f t="shared" ref="J90:J94" ca="1" si="33">VLOOKUP($H90,$A$35:$L$53,3,FALSE)</f>
        <v>F</v>
      </c>
      <c r="K90" s="63">
        <f t="shared" ref="K90:K94" ca="1" si="34">VLOOKUP($H90,$A$35:$L$53,9,FALSE)</f>
        <v>1</v>
      </c>
      <c r="L90" s="61">
        <f t="shared" ref="L90:L94" ca="1" si="35">VLOOKUP($H90,$A$35:$L$53,11,FALSE)</f>
        <v>0</v>
      </c>
      <c r="M90" s="61" t="str">
        <f t="shared" ref="M90:M94" ca="1" si="36">VLOOKUP($H90,$A$35:$L$53,12,FALSE)</f>
        <v xml:space="preserve"> </v>
      </c>
    </row>
    <row r="91" spans="2:14" x14ac:dyDescent="0.15">
      <c r="B91" s="60" t="s">
        <v>122</v>
      </c>
      <c r="C91" s="61">
        <v>0</v>
      </c>
      <c r="D91" s="62">
        <v>0.5</v>
      </c>
      <c r="E91" s="67" t="str">
        <f>IF(C91=0,"Les plus absents en priorité","Les moins absents en priorité")</f>
        <v>Les plus absents en priorité</v>
      </c>
      <c r="H91" s="61">
        <v>3</v>
      </c>
      <c r="I91" s="61" t="str">
        <f t="shared" ca="1" si="32"/>
        <v>Individu_67</v>
      </c>
      <c r="J91" s="61" t="str">
        <f t="shared" ca="1" si="33"/>
        <v>M</v>
      </c>
      <c r="K91" s="63">
        <f t="shared" ca="1" si="34"/>
        <v>0.6</v>
      </c>
      <c r="L91" s="61">
        <f t="shared" ca="1" si="35"/>
        <v>0</v>
      </c>
      <c r="M91" s="61">
        <f t="shared" ca="1" si="36"/>
        <v>0</v>
      </c>
    </row>
    <row r="92" spans="2:14" x14ac:dyDescent="0.15">
      <c r="B92" s="60" t="s">
        <v>123</v>
      </c>
      <c r="C92" s="61">
        <v>1</v>
      </c>
      <c r="D92" s="62">
        <v>0.5</v>
      </c>
      <c r="E92" s="67" t="str">
        <f>IF(C92=0,"Le plus d'enfants en priorité","Le moins d'enfants en priorité")</f>
        <v>Le moins d'enfants en priorité</v>
      </c>
      <c r="H92" s="61">
        <v>4</v>
      </c>
      <c r="I92" s="61" t="str">
        <f t="shared" ca="1" si="32"/>
        <v>Individu_07</v>
      </c>
      <c r="J92" s="61" t="str">
        <f t="shared" ca="1" si="33"/>
        <v>M</v>
      </c>
      <c r="K92" s="63">
        <f t="shared" ca="1" si="34"/>
        <v>0.6</v>
      </c>
      <c r="L92" s="61">
        <f t="shared" ca="1" si="35"/>
        <v>0</v>
      </c>
      <c r="M92" s="61">
        <f t="shared" ca="1" si="36"/>
        <v>0</v>
      </c>
    </row>
    <row r="93" spans="2:14" x14ac:dyDescent="0.15">
      <c r="B93" s="60" t="s">
        <v>124</v>
      </c>
      <c r="C93" s="61">
        <v>0</v>
      </c>
      <c r="D93" s="62">
        <v>0.2</v>
      </c>
      <c r="E93" s="67" t="str">
        <f>IF(C93=0,"Avec un grand salarie en priorité","Avec un petit salarie en priorité")</f>
        <v>Avec un grand salarie en priorité</v>
      </c>
      <c r="H93" s="61">
        <v>5</v>
      </c>
      <c r="I93" s="61" t="str">
        <f t="shared" ca="1" si="32"/>
        <v>Individu_55</v>
      </c>
      <c r="J93" s="61" t="str">
        <f t="shared" ca="1" si="33"/>
        <v>F</v>
      </c>
      <c r="K93" s="63">
        <f t="shared" ca="1" si="34"/>
        <v>1</v>
      </c>
      <c r="L93" s="61">
        <f t="shared" ca="1" si="35"/>
        <v>0</v>
      </c>
      <c r="M93" s="61" t="str">
        <f t="shared" ca="1" si="36"/>
        <v>Très amie avec la femme du directeur !</v>
      </c>
    </row>
    <row r="94" spans="2:14" x14ac:dyDescent="0.15">
      <c r="H94" s="61">
        <v>6</v>
      </c>
      <c r="I94" s="61" t="str">
        <f t="shared" ca="1" si="32"/>
        <v>Individu_78</v>
      </c>
      <c r="J94" s="61" t="str">
        <f t="shared" ca="1" si="33"/>
        <v>M</v>
      </c>
      <c r="K94" s="63">
        <f t="shared" ca="1" si="34"/>
        <v>1</v>
      </c>
      <c r="L94" s="61">
        <f t="shared" ca="1" si="35"/>
        <v>0</v>
      </c>
      <c r="M94" s="61">
        <f t="shared" ca="1" si="36"/>
        <v>0</v>
      </c>
    </row>
    <row r="97" spans="2:13" ht="14" x14ac:dyDescent="0.15">
      <c r="B97" s="68" t="s">
        <v>136</v>
      </c>
      <c r="C97" s="64" t="s">
        <v>127</v>
      </c>
      <c r="D97" s="64" t="s">
        <v>125</v>
      </c>
      <c r="E97" s="65" t="s">
        <v>126</v>
      </c>
      <c r="H97" s="61"/>
      <c r="I97" s="70" t="s">
        <v>129</v>
      </c>
      <c r="J97" s="70" t="s">
        <v>130</v>
      </c>
      <c r="K97" s="70" t="s">
        <v>131</v>
      </c>
      <c r="L97" s="70" t="s">
        <v>132</v>
      </c>
      <c r="M97" s="70" t="s">
        <v>133</v>
      </c>
    </row>
    <row r="98" spans="2:13" x14ac:dyDescent="0.15">
      <c r="B98" s="60" t="s">
        <v>120</v>
      </c>
      <c r="C98" s="61">
        <v>1</v>
      </c>
      <c r="D98" s="62">
        <v>0.2</v>
      </c>
      <c r="E98" s="66" t="s">
        <v>128</v>
      </c>
      <c r="H98" s="61">
        <v>1</v>
      </c>
      <c r="I98" s="61" t="str">
        <f ca="1">VLOOKUP($H98,$A$54:$L$66,2,FALSE)</f>
        <v>Individu_64</v>
      </c>
      <c r="J98" s="61" t="str">
        <f ca="1">VLOOKUP($H98,$A$54:$L$66,3,FALSE)</f>
        <v>M</v>
      </c>
      <c r="K98" s="61">
        <f ca="1">VLOOKUP($H98,$A$54:$L$66,9,FALSE)</f>
        <v>1</v>
      </c>
      <c r="L98" s="61">
        <f ca="1">VLOOKUP($H98,$A$54:$L$66,11,FALSE)</f>
        <v>0</v>
      </c>
      <c r="M98" s="61">
        <f ca="1">VLOOKUP($H98,$A$54:$L$66,12,FALSE)</f>
        <v>0</v>
      </c>
    </row>
    <row r="99" spans="2:13" x14ac:dyDescent="0.15">
      <c r="B99" s="60" t="s">
        <v>121</v>
      </c>
      <c r="C99" s="61">
        <v>1</v>
      </c>
      <c r="D99" s="62">
        <v>0.1</v>
      </c>
      <c r="E99" s="66" t="s">
        <v>142</v>
      </c>
      <c r="H99" s="61">
        <v>2</v>
      </c>
      <c r="I99" s="61" t="str">
        <f t="shared" ref="I99:I103" ca="1" si="37">VLOOKUP($H99,$A$54:$L$66,2,FALSE)</f>
        <v>Individu_32</v>
      </c>
      <c r="J99" s="61" t="str">
        <f t="shared" ref="J99:J103" ca="1" si="38">VLOOKUP($H99,$A$54:$L$66,3,FALSE)</f>
        <v>M</v>
      </c>
      <c r="K99" s="61">
        <f t="shared" ref="K99:K103" ca="1" si="39">VLOOKUP($H99,$A$54:$L$66,9,FALSE)</f>
        <v>1</v>
      </c>
      <c r="L99" s="61">
        <f t="shared" ref="L99:L103" ca="1" si="40">VLOOKUP($H99,$A$54:$L$66,11,FALSE)</f>
        <v>0</v>
      </c>
      <c r="M99" s="61">
        <f t="shared" ref="M99:M103" ca="1" si="41">VLOOKUP($H99,$A$54:$L$66,12,FALSE)</f>
        <v>0</v>
      </c>
    </row>
    <row r="100" spans="2:13" x14ac:dyDescent="0.15">
      <c r="B100" s="60" t="s">
        <v>122</v>
      </c>
      <c r="C100" s="61">
        <v>0</v>
      </c>
      <c r="D100" s="62">
        <v>0.1</v>
      </c>
      <c r="E100" s="67" t="s">
        <v>143</v>
      </c>
      <c r="H100" s="61">
        <v>3</v>
      </c>
      <c r="I100" s="61" t="str">
        <f t="shared" ca="1" si="37"/>
        <v>Individu_70</v>
      </c>
      <c r="J100" s="61" t="str">
        <f t="shared" ca="1" si="38"/>
        <v>M</v>
      </c>
      <c r="K100" s="61">
        <f t="shared" ca="1" si="39"/>
        <v>1</v>
      </c>
      <c r="L100" s="61">
        <f t="shared" ca="1" si="40"/>
        <v>0</v>
      </c>
      <c r="M100" s="61">
        <f t="shared" ca="1" si="41"/>
        <v>0</v>
      </c>
    </row>
    <row r="101" spans="2:13" x14ac:dyDescent="0.15">
      <c r="B101" s="60" t="s">
        <v>123</v>
      </c>
      <c r="C101" s="61">
        <v>1</v>
      </c>
      <c r="D101" s="62">
        <v>0.3</v>
      </c>
      <c r="E101" s="67" t="s">
        <v>144</v>
      </c>
      <c r="H101" s="61">
        <v>4</v>
      </c>
      <c r="I101" s="61" t="str">
        <f t="shared" ca="1" si="37"/>
        <v>Individu_62</v>
      </c>
      <c r="J101" s="61" t="str">
        <f t="shared" ca="1" si="38"/>
        <v>F</v>
      </c>
      <c r="K101" s="61">
        <f t="shared" ca="1" si="39"/>
        <v>1</v>
      </c>
      <c r="L101" s="61" t="str">
        <f t="shared" ca="1" si="40"/>
        <v>DS</v>
      </c>
      <c r="M101" s="61">
        <f t="shared" ca="1" si="41"/>
        <v>0</v>
      </c>
    </row>
    <row r="102" spans="2:13" x14ac:dyDescent="0.15">
      <c r="B102" s="60" t="s">
        <v>124</v>
      </c>
      <c r="C102" s="61">
        <v>1</v>
      </c>
      <c r="D102" s="62">
        <v>0.2</v>
      </c>
      <c r="E102" s="67" t="s">
        <v>145</v>
      </c>
      <c r="H102" s="61">
        <v>5</v>
      </c>
      <c r="I102" s="61" t="str">
        <f t="shared" ca="1" si="37"/>
        <v>Individu_29</v>
      </c>
      <c r="J102" s="61" t="str">
        <f t="shared" ca="1" si="38"/>
        <v>F</v>
      </c>
      <c r="K102" s="61">
        <f t="shared" ca="1" si="39"/>
        <v>1</v>
      </c>
      <c r="L102" s="61">
        <f t="shared" ca="1" si="40"/>
        <v>0</v>
      </c>
      <c r="M102" s="61">
        <f t="shared" ca="1" si="41"/>
        <v>0</v>
      </c>
    </row>
    <row r="103" spans="2:13" x14ac:dyDescent="0.15">
      <c r="H103" s="61">
        <v>6</v>
      </c>
      <c r="I103" s="61" t="str">
        <f t="shared" ca="1" si="37"/>
        <v>Individu_28</v>
      </c>
      <c r="J103" s="61" t="str">
        <f t="shared" ca="1" si="38"/>
        <v>M</v>
      </c>
      <c r="K103" s="61">
        <f t="shared" ca="1" si="39"/>
        <v>1</v>
      </c>
      <c r="L103" s="61">
        <f t="shared" ca="1" si="40"/>
        <v>0</v>
      </c>
      <c r="M103" s="61">
        <f t="shared" ca="1" si="41"/>
        <v>0</v>
      </c>
    </row>
  </sheetData>
  <sortState xmlns:xlrd2="http://schemas.microsoft.com/office/spreadsheetml/2017/richdata2" ref="B7:O70">
    <sortCondition ref="F7:F70"/>
  </sortState>
  <mergeCells count="4">
    <mergeCell ref="N4:V4"/>
    <mergeCell ref="V6:Y6"/>
    <mergeCell ref="A1:B1"/>
    <mergeCell ref="A2:B2"/>
  </mergeCells>
  <phoneticPr fontId="2"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Données</vt:lpstr>
    </vt:vector>
  </TitlesOfParts>
  <Company>iut montpellier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francois-heude</dc:creator>
  <cp:lastModifiedBy>Microsoft Office User</cp:lastModifiedBy>
  <dcterms:created xsi:type="dcterms:W3CDTF">2006-09-28T07:58:50Z</dcterms:created>
  <dcterms:modified xsi:type="dcterms:W3CDTF">2022-10-14T09:11:35Z</dcterms:modified>
</cp:coreProperties>
</file>