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3235" windowHeight="9480" activeTab="1"/>
  </bookViews>
  <sheets>
    <sheet name="Corrigé" sheetId="1" r:id="rId1"/>
    <sheet name="Notes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J16" i="2"/>
  <c r="K16" i="2"/>
  <c r="L16" i="2"/>
  <c r="M16" i="2"/>
  <c r="N16" i="2"/>
  <c r="C16" i="2"/>
  <c r="C7" i="2"/>
  <c r="C8" i="2"/>
  <c r="C9" i="2"/>
  <c r="C10" i="2"/>
  <c r="C11" i="2"/>
  <c r="C12" i="2"/>
  <c r="C13" i="2"/>
  <c r="C6" i="2"/>
  <c r="D19" i="1"/>
  <c r="C19" i="1"/>
  <c r="C152" i="1"/>
  <c r="C150" i="1"/>
  <c r="C148" i="1"/>
  <c r="F141" i="1"/>
  <c r="F139" i="1"/>
  <c r="F138" i="1"/>
  <c r="F137" i="1"/>
  <c r="F136" i="1"/>
  <c r="C136" i="1"/>
  <c r="C132" i="1"/>
  <c r="C130" i="1"/>
  <c r="C125" i="1"/>
  <c r="C113" i="1"/>
  <c r="C112" i="1"/>
  <c r="C111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K91" i="1"/>
  <c r="I92" i="1"/>
  <c r="I93" i="1"/>
  <c r="I91" i="1"/>
  <c r="I15" i="1"/>
  <c r="J15" i="1"/>
  <c r="C10" i="1"/>
  <c r="I19" i="1"/>
  <c r="J19" i="1"/>
  <c r="C115" i="1"/>
  <c r="I94" i="1"/>
  <c r="K93" i="1"/>
  <c r="K92" i="1"/>
  <c r="I95" i="1"/>
  <c r="K94" i="1"/>
  <c r="I96" i="1"/>
  <c r="K95" i="1"/>
  <c r="I97" i="1"/>
  <c r="K96" i="1"/>
  <c r="I98" i="1"/>
  <c r="K97" i="1"/>
  <c r="I99" i="1"/>
  <c r="K98" i="1"/>
  <c r="K99" i="1"/>
  <c r="I100" i="1"/>
  <c r="K100" i="1"/>
  <c r="I101" i="1"/>
  <c r="I102" i="1"/>
  <c r="K101" i="1"/>
  <c r="K102" i="1"/>
  <c r="I103" i="1"/>
  <c r="K103" i="1"/>
</calcChain>
</file>

<file path=xl/sharedStrings.xml><?xml version="1.0" encoding="utf-8"?>
<sst xmlns="http://schemas.openxmlformats.org/spreadsheetml/2006/main" count="198" uniqueCount="114">
  <si>
    <t>ELEMENTS DE CORRIGE CONTRÔLE M2 SIAD  MIND 2016-2017   du 28/09/16</t>
  </si>
  <si>
    <t>Q1  :  Déterminer le change COP-AUD à partir des informations suivantes :          [COP Peso Colombie,   AUD $Australie ]</t>
  </si>
  <si>
    <t>DZD-AUD</t>
  </si>
  <si>
    <t>BTN-COP</t>
  </si>
  <si>
    <t>X</t>
  </si>
  <si>
    <t>BTN-DZD</t>
  </si>
  <si>
    <t>COP-AUD</t>
  </si>
  <si>
    <t xml:space="preserve">COP --&gt; BTN --&gt; DZD --&gt;AUD </t>
  </si>
  <si>
    <t>= (1/43,6825)*1,62928*0,011197</t>
  </si>
  <si>
    <r>
      <t>Q2 :  Déterminer le taux de change spot BRL-EUR  à partir des informations suivantes</t>
    </r>
    <r>
      <rPr>
        <sz val="10"/>
        <color theme="1"/>
        <rFont val="Times New Roman"/>
        <family val="1"/>
      </rPr>
      <t> :</t>
    </r>
  </si>
  <si>
    <t>0,225-0,238</t>
  </si>
  <si>
    <t>3,025-3,036</t>
  </si>
  <si>
    <t>BRL-EUR Spot</t>
  </si>
  <si>
    <t>EUR-BRL Spot</t>
  </si>
  <si>
    <t>EUR-BRL Fwd 6 mois</t>
  </si>
  <si>
    <t>EUR-BRL Fwd 6</t>
  </si>
  <si>
    <t>Taux € 6 mois</t>
  </si>
  <si>
    <t>Taux Br 6 mois</t>
  </si>
  <si>
    <t>BRL-EUR fwd 6</t>
  </si>
  <si>
    <t>0,267-0,276</t>
  </si>
  <si>
    <t>3,62 - 3,72</t>
  </si>
  <si>
    <t>3,62 - 3,91</t>
  </si>
  <si>
    <t>Action X       14:00:35</t>
  </si>
  <si>
    <t>ACHAT</t>
  </si>
  <si>
    <t>VENTE</t>
  </si>
  <si>
    <t>Quantité</t>
  </si>
  <si>
    <t>Cours</t>
  </si>
  <si>
    <t xml:space="preserve">Préciser le BID-ASK en meilleure limite à 14:00:46 </t>
  </si>
  <si>
    <t>Ordre inscrit en carnet, pas de transaction</t>
  </si>
  <si>
    <t>126,50-126,70</t>
  </si>
  <si>
    <t>126,50-126,60</t>
  </si>
  <si>
    <t>126,60-126,70</t>
  </si>
  <si>
    <t>126,40-126,60</t>
  </si>
  <si>
    <t>126,40-126,50</t>
  </si>
  <si>
    <t>Q3</t>
  </si>
  <si>
    <t>Vente de 1400 titres à 126,60</t>
  </si>
  <si>
    <t>Achat de 2800 titres à 126,60</t>
  </si>
  <si>
    <t>1400 titres achetés à 126,60€ et 1400 titres en carnet à 126,60</t>
  </si>
  <si>
    <t>Achat de 2300 titres à 126,60€</t>
  </si>
  <si>
    <t>Action X       13:58:34</t>
  </si>
  <si>
    <t>Vente de 2300 titres à 126,60€</t>
  </si>
  <si>
    <t>Action X       13:58:31</t>
  </si>
  <si>
    <t>Action X       13:58:11</t>
  </si>
  <si>
    <t>Q4</t>
  </si>
  <si>
    <t xml:space="preserve">Préciser le BID-ASK en meilleure limite à 13:58:11 </t>
  </si>
  <si>
    <t>Prix</t>
  </si>
  <si>
    <t>Qté Achat</t>
  </si>
  <si>
    <t>Qté Vente</t>
  </si>
  <si>
    <t>Cumul Achat</t>
  </si>
  <si>
    <t>Cumul Vente</t>
  </si>
  <si>
    <t>écart absolu</t>
  </si>
  <si>
    <r>
      <t>Marché</t>
    </r>
    <r>
      <rPr>
        <vertAlign val="subscript"/>
        <sz val="9"/>
        <rFont val="Arial"/>
        <family val="2"/>
      </rPr>
      <t>A</t>
    </r>
  </si>
  <si>
    <r>
      <t>Marché</t>
    </r>
    <r>
      <rPr>
        <vertAlign val="subscript"/>
        <sz val="9"/>
        <rFont val="Arial"/>
        <family val="2"/>
      </rPr>
      <t>V</t>
    </r>
  </si>
  <si>
    <t>PRIX</t>
  </si>
  <si>
    <t>QUANTITE</t>
  </si>
  <si>
    <t xml:space="preserve">Q5  :  Déterminer le prix et la quantité de fixing à partir des ordres réunis par limite de prix </t>
  </si>
  <si>
    <t>88,25-1350</t>
  </si>
  <si>
    <t>88,20-1750</t>
  </si>
  <si>
    <t>88,20-1080</t>
  </si>
  <si>
    <t>88,30-900</t>
  </si>
  <si>
    <t>88,30-1710</t>
  </si>
  <si>
    <t>Structure des taux au comptant :  R1 = 1,20%     R2 = 1,40%      R3 = 1,50%</t>
  </si>
  <si>
    <t>R1</t>
  </si>
  <si>
    <t>R2</t>
  </si>
  <si>
    <t>R3</t>
  </si>
  <si>
    <t>Prix Vo ==&gt;</t>
  </si>
  <si>
    <t>Q6  :  Donner le prix d'un emprunt remboursé in fine dans 3 ans (taux de coupon = 4%) ?</t>
  </si>
  <si>
    <t>Taux actuariel</t>
  </si>
  <si>
    <t>Duration</t>
  </si>
  <si>
    <t>Convexité</t>
  </si>
  <si>
    <t>Choc de taux</t>
  </si>
  <si>
    <t>+/- value</t>
  </si>
  <si>
    <t xml:space="preserve">Q7 :  Un emprunt affiche un rendement de 3,84%, une duration de 6,54 et une convexité de 368. </t>
  </si>
  <si>
    <t>Avec un choc de taux attendu de -0,3%, donner la plus ou moins value du titre ?</t>
  </si>
  <si>
    <t>Taux Ref</t>
  </si>
  <si>
    <r>
      <t xml:space="preserve">Taux FRA  F </t>
    </r>
    <r>
      <rPr>
        <vertAlign val="subscript"/>
        <sz val="11"/>
        <color theme="1"/>
        <rFont val="Calibri"/>
        <family val="2"/>
        <scheme val="minor"/>
      </rPr>
      <t>1,3</t>
    </r>
  </si>
  <si>
    <t>Valeur FRA</t>
  </si>
  <si>
    <t>Structure des taux au comptant :  R1 = 1,40%     R2 = 1,60%      R3 = 1,80%</t>
  </si>
  <si>
    <t>Q8 :  Donner le prix d'un FRA de 1 dans 2 pour un nominal de 160 millions d'€, si le taux constaté en t=1, est de 1,7% ?</t>
  </si>
  <si>
    <t>Q9 :  Donner le rendement d'un emprunt remboursé en 3 annuités constantes (taux de coupon i = 6%, prix de marché 102,6%)</t>
  </si>
  <si>
    <t>AC =</t>
  </si>
  <si>
    <t>TRI</t>
  </si>
  <si>
    <t>Q10 :  Donner la valeur en € de 500 000 litres de pétrole qualité Brent</t>
  </si>
  <si>
    <t>Baril de Brent $</t>
  </si>
  <si>
    <t>Baril en litres</t>
  </si>
  <si>
    <t>500 000 l en barils</t>
  </si>
  <si>
    <t>EUR-USD</t>
  </si>
  <si>
    <t>prix en $</t>
  </si>
  <si>
    <t>prix en €</t>
  </si>
  <si>
    <t>DZD-AUD    0,011197       BTN-COP    43,6825     BTN-DZD    1,62928   [BTN Ngultrum Bhoutan  DZD Dinar Algérie]</t>
  </si>
  <si>
    <t>3,64 - 3,72    Taux € à 6 mois  0,40%  -  0,60%  Taux Nz à 6 mois  1,80% - 2,00%</t>
  </si>
  <si>
    <t>M2 MTI MIND IAE</t>
  </si>
  <si>
    <t>AFH    2016-2017</t>
  </si>
  <si>
    <t>BELLAY Adeline</t>
  </si>
  <si>
    <t>CULIOLI Manon</t>
  </si>
  <si>
    <t>DELANNOY William</t>
  </si>
  <si>
    <t>FIDRYCH Pauline</t>
  </si>
  <si>
    <t>HABRICHE Ismail</t>
  </si>
  <si>
    <t>HATIMALY Houssena</t>
  </si>
  <si>
    <t>PLAUD Marion</t>
  </si>
  <si>
    <t>VOVOR-DASSU Komlair</t>
  </si>
  <si>
    <t>Examen intermédiaire du 28/09/16</t>
  </si>
  <si>
    <t>NOTE CC1</t>
  </si>
  <si>
    <t>Q_01</t>
  </si>
  <si>
    <t>Q_02</t>
  </si>
  <si>
    <t>Q_03</t>
  </si>
  <si>
    <t>Q_04</t>
  </si>
  <si>
    <t>Q_05</t>
  </si>
  <si>
    <t>Q_06</t>
  </si>
  <si>
    <t>Q_07</t>
  </si>
  <si>
    <t>Q_08</t>
  </si>
  <si>
    <t>Q_09</t>
  </si>
  <si>
    <t>Q_10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</si>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</sst>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"/>
    <numFmt numFmtId="167" formatCode="0.0"/>
    <numFmt numFmtId="168" formatCode="0.0%"/>
    <numFmt numFmtId="169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7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0" fillId="3" borderId="0" xfId="0" applyFill="1"/>
    <xf numFmtId="0" fontId="5" fillId="3" borderId="0" xfId="0" applyFont="1" applyFill="1"/>
    <xf numFmtId="0" fontId="0" fillId="0" borderId="4" xfId="0" applyBorder="1"/>
    <xf numFmtId="0" fontId="6" fillId="0" borderId="4" xfId="0" applyFont="1" applyBorder="1" applyAlignment="1">
      <alignment horizontal="center"/>
    </xf>
    <xf numFmtId="0" fontId="0" fillId="0" borderId="0" xfId="0" applyBorder="1"/>
    <xf numFmtId="164" fontId="6" fillId="0" borderId="4" xfId="0" applyNumberFormat="1" applyFont="1" applyBorder="1" applyAlignment="1">
      <alignment horizontal="center"/>
    </xf>
    <xf numFmtId="165" fontId="0" fillId="0" borderId="0" xfId="0" applyNumberFormat="1"/>
    <xf numFmtId="0" fontId="7" fillId="4" borderId="4" xfId="0" applyFont="1" applyFill="1" applyBorder="1" applyAlignment="1">
      <alignment horizontal="center"/>
    </xf>
    <xf numFmtId="0" fontId="0" fillId="0" borderId="0" xfId="0" quotePrefix="1"/>
    <xf numFmtId="0" fontId="2" fillId="0" borderId="0" xfId="0" applyFont="1"/>
    <xf numFmtId="0" fontId="5" fillId="0" borderId="0" xfId="0" applyFont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0" fontId="9" fillId="0" borderId="0" xfId="0" applyFont="1"/>
    <xf numFmtId="165" fontId="2" fillId="0" borderId="0" xfId="0" applyNumberFormat="1" applyFont="1"/>
    <xf numFmtId="0" fontId="10" fillId="0" borderId="4" xfId="0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11" fillId="5" borderId="1" xfId="0" applyFont="1" applyFill="1" applyBorder="1"/>
    <xf numFmtId="165" fontId="2" fillId="5" borderId="2" xfId="0" applyNumberFormat="1" applyFont="1" applyFill="1" applyBorder="1"/>
    <xf numFmtId="165" fontId="2" fillId="5" borderId="3" xfId="0" applyNumberFormat="1" applyFont="1" applyFill="1" applyBorder="1"/>
    <xf numFmtId="165" fontId="0" fillId="0" borderId="0" xfId="0" applyNumberFormat="1" applyAlignment="1">
      <alignment horizontal="center"/>
    </xf>
    <xf numFmtId="166" fontId="2" fillId="5" borderId="5" xfId="0" applyNumberFormat="1" applyFont="1" applyFill="1" applyBorder="1"/>
    <xf numFmtId="0" fontId="12" fillId="0" borderId="0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7" xfId="0" applyBorder="1"/>
    <xf numFmtId="2" fontId="0" fillId="0" borderId="7" xfId="0" applyNumberForma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2" fontId="0" fillId="0" borderId="11" xfId="0" applyNumberFormat="1" applyBorder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3" fontId="12" fillId="0" borderId="0" xfId="0" applyNumberFormat="1" applyFont="1" applyBorder="1" applyAlignment="1">
      <alignment horizontal="center"/>
    </xf>
    <xf numFmtId="21" fontId="0" fillId="3" borderId="0" xfId="0" applyNumberFormat="1" applyFill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21" fontId="0" fillId="0" borderId="0" xfId="0" applyNumberFormat="1"/>
    <xf numFmtId="1" fontId="0" fillId="0" borderId="7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0" fillId="3" borderId="0" xfId="0" applyFill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6" fillId="0" borderId="4" xfId="0" applyNumberFormat="1" applyFont="1" applyBorder="1" applyAlignment="1">
      <alignment horizontal="center"/>
    </xf>
    <xf numFmtId="4" fontId="15" fillId="5" borderId="5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2" fontId="13" fillId="5" borderId="5" xfId="0" applyNumberFormat="1" applyFont="1" applyFill="1" applyBorder="1" applyAlignment="1">
      <alignment horizontal="center"/>
    </xf>
    <xf numFmtId="9" fontId="0" fillId="0" borderId="0" xfId="0" applyNumberFormat="1"/>
    <xf numFmtId="9" fontId="10" fillId="0" borderId="4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0" fontId="2" fillId="5" borderId="3" xfId="1" applyNumberFormat="1" applyFont="1" applyFill="1" applyBorder="1"/>
    <xf numFmtId="168" fontId="10" fillId="0" borderId="4" xfId="0" applyNumberFormat="1" applyFon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2" fillId="5" borderId="1" xfId="0" applyFont="1" applyFill="1" applyBorder="1"/>
    <xf numFmtId="1" fontId="2" fillId="5" borderId="3" xfId="0" applyNumberFormat="1" applyFont="1" applyFill="1" applyBorder="1"/>
    <xf numFmtId="10" fontId="2" fillId="5" borderId="5" xfId="1" applyNumberFormat="1" applyFont="1" applyFill="1" applyBorder="1" applyAlignment="1">
      <alignment horizontal="center"/>
    </xf>
    <xf numFmtId="167" fontId="0" fillId="0" borderId="0" xfId="0" applyNumberFormat="1"/>
    <xf numFmtId="169" fontId="0" fillId="0" borderId="0" xfId="0" applyNumberFormat="1"/>
    <xf numFmtId="1" fontId="0" fillId="0" borderId="0" xfId="0" applyNumberFormat="1"/>
    <xf numFmtId="2" fontId="13" fillId="0" borderId="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Alignment="1">
      <alignment horizontal="center"/>
    </xf>
    <xf numFmtId="167" fontId="2" fillId="7" borderId="0" xfId="0" applyNumberFormat="1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2"/>
  <sheetViews>
    <sheetView topLeftCell="A3" workbookViewId="0">
      <selection activeCell="C32" sqref="C32:G32"/>
    </sheetView>
  </sheetViews>
  <sheetFormatPr baseColWidth="10" defaultRowHeight="15" x14ac:dyDescent="0.25"/>
  <cols>
    <col min="1" max="1" width="6.5703125" customWidth="1"/>
    <col min="2" max="2" width="15.5703125" customWidth="1"/>
    <col min="5" max="5" width="4" customWidth="1"/>
    <col min="11" max="11" width="6.140625" customWidth="1"/>
    <col min="12" max="12" width="9.42578125" customWidth="1"/>
    <col min="13" max="13" width="4.85546875" customWidth="1"/>
    <col min="15" max="16" width="4.5703125" customWidth="1"/>
    <col min="18" max="19" width="4.5703125" customWidth="1"/>
    <col min="21" max="22" width="4.5703125" customWidth="1"/>
    <col min="24" max="25" width="4.7109375" customWidth="1"/>
    <col min="28" max="28" width="9.7109375" customWidth="1"/>
    <col min="29" max="29" width="9.140625" customWidth="1"/>
    <col min="30" max="40" width="6.85546875" customWidth="1"/>
    <col min="41" max="41" width="9.140625" customWidth="1"/>
  </cols>
  <sheetData>
    <row r="1" spans="1:26" ht="15.75" thickBot="1" x14ac:dyDescent="0.3">
      <c r="A1" s="1"/>
      <c r="B1" s="2" t="s">
        <v>0</v>
      </c>
      <c r="C1" s="3"/>
      <c r="D1" s="3"/>
      <c r="E1" s="4"/>
      <c r="F1" s="4"/>
      <c r="G1" s="4"/>
    </row>
    <row r="3" spans="1:26" x14ac:dyDescent="0.25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6" x14ac:dyDescent="0.25">
      <c r="B4" s="8" t="s">
        <v>89</v>
      </c>
      <c r="C4" s="7"/>
      <c r="D4" s="7"/>
      <c r="E4" s="7"/>
      <c r="F4" s="7"/>
      <c r="G4" s="7"/>
      <c r="H4" s="7"/>
      <c r="I4" s="7"/>
      <c r="J4" s="7"/>
      <c r="K4" s="7"/>
      <c r="L4" s="7"/>
    </row>
    <row r="6" spans="1:26" x14ac:dyDescent="0.25">
      <c r="B6" t="s">
        <v>2</v>
      </c>
      <c r="C6">
        <v>1.1197E-2</v>
      </c>
      <c r="M6" s="9"/>
      <c r="N6" s="10">
        <v>4.2000000000000002E-4</v>
      </c>
      <c r="P6" s="9"/>
      <c r="Q6" s="10">
        <v>4.1999999999999997E-3</v>
      </c>
      <c r="R6" s="11"/>
      <c r="S6" s="9"/>
      <c r="T6" s="10">
        <v>4.2000000000000003E-2</v>
      </c>
      <c r="V6" s="9"/>
      <c r="W6" s="12">
        <v>0.42</v>
      </c>
      <c r="Y6" s="9"/>
      <c r="Z6" s="10">
        <v>2389</v>
      </c>
    </row>
    <row r="7" spans="1:26" x14ac:dyDescent="0.25">
      <c r="B7" t="s">
        <v>3</v>
      </c>
      <c r="C7">
        <v>43.682499999999997</v>
      </c>
      <c r="M7" s="14" t="s">
        <v>4</v>
      </c>
      <c r="N7" s="10">
        <v>4.2000000000000002E-4</v>
      </c>
      <c r="P7" s="9"/>
      <c r="Q7" s="10">
        <v>4.1999999999999997E-3</v>
      </c>
      <c r="R7" s="11"/>
      <c r="S7" s="9"/>
      <c r="T7" s="10">
        <v>4.2000000000000003E-2</v>
      </c>
      <c r="V7" s="9"/>
      <c r="W7" s="12">
        <v>0.42</v>
      </c>
      <c r="Y7" s="9"/>
      <c r="Z7" s="10">
        <v>2389</v>
      </c>
    </row>
    <row r="8" spans="1:26" x14ac:dyDescent="0.25">
      <c r="B8" t="s">
        <v>5</v>
      </c>
      <c r="C8">
        <v>1.6292800000000001</v>
      </c>
    </row>
    <row r="9" spans="1:26" ht="15.75" thickBot="1" x14ac:dyDescent="0.3">
      <c r="F9" s="15" t="s">
        <v>8</v>
      </c>
    </row>
    <row r="10" spans="1:26" ht="15.75" thickBot="1" x14ac:dyDescent="0.3">
      <c r="B10" t="s">
        <v>6</v>
      </c>
      <c r="C10" s="29">
        <f>(1/C7)*C8*C6</f>
        <v>4.1762829874663769E-4</v>
      </c>
      <c r="F10" s="16" t="s">
        <v>7</v>
      </c>
    </row>
    <row r="12" spans="1:26" x14ac:dyDescent="0.25">
      <c r="A12" s="17" t="s">
        <v>9</v>
      </c>
      <c r="B12" s="7"/>
      <c r="C12" s="18"/>
      <c r="D12" s="7"/>
      <c r="E12" s="7"/>
      <c r="F12" s="7"/>
      <c r="G12" s="7"/>
      <c r="H12" s="7"/>
      <c r="I12" s="7"/>
      <c r="J12" s="7"/>
      <c r="K12" s="7"/>
    </row>
    <row r="13" spans="1:26" x14ac:dyDescent="0.25">
      <c r="B13" s="8" t="s">
        <v>14</v>
      </c>
      <c r="C13" s="8" t="s">
        <v>90</v>
      </c>
      <c r="D13" s="7"/>
      <c r="E13" s="7"/>
      <c r="F13" s="7"/>
      <c r="G13" s="7"/>
      <c r="H13" s="7"/>
      <c r="I13" s="7"/>
      <c r="J13" s="7"/>
      <c r="K13" s="7"/>
    </row>
    <row r="14" spans="1:26" x14ac:dyDescent="0.25">
      <c r="C14" s="19"/>
    </row>
    <row r="15" spans="1:26" x14ac:dyDescent="0.25">
      <c r="B15" t="s">
        <v>15</v>
      </c>
      <c r="C15" s="13">
        <v>3.64</v>
      </c>
      <c r="D15" s="13">
        <v>3.72</v>
      </c>
      <c r="G15" s="20" t="s">
        <v>18</v>
      </c>
      <c r="I15" s="21">
        <f>1/D15</f>
        <v>0.26881720430107525</v>
      </c>
      <c r="J15" s="21">
        <f>1/C15</f>
        <v>0.27472527472527469</v>
      </c>
      <c r="M15" s="9"/>
      <c r="N15" s="22" t="s">
        <v>20</v>
      </c>
      <c r="P15" s="9"/>
      <c r="Q15" s="22" t="s">
        <v>19</v>
      </c>
      <c r="R15" s="11"/>
      <c r="S15" s="9"/>
      <c r="T15" s="22" t="s">
        <v>21</v>
      </c>
      <c r="V15" s="9"/>
      <c r="W15" s="22" t="s">
        <v>10</v>
      </c>
      <c r="Y15" s="9"/>
      <c r="Z15" s="22" t="s">
        <v>11</v>
      </c>
    </row>
    <row r="16" spans="1:26" x14ac:dyDescent="0.25">
      <c r="B16" t="s">
        <v>16</v>
      </c>
      <c r="C16" s="23">
        <v>4.0000000000000001E-3</v>
      </c>
      <c r="D16" s="24">
        <v>6.0000000000000001E-3</v>
      </c>
      <c r="G16" s="20"/>
      <c r="I16" s="21"/>
      <c r="J16" s="21"/>
      <c r="M16" s="9"/>
      <c r="N16" s="22" t="s">
        <v>20</v>
      </c>
      <c r="P16" s="14" t="s">
        <v>4</v>
      </c>
      <c r="Q16" s="22" t="s">
        <v>19</v>
      </c>
      <c r="R16" s="11"/>
      <c r="S16" s="9"/>
      <c r="T16" s="22" t="s">
        <v>21</v>
      </c>
      <c r="V16" s="9"/>
      <c r="W16" s="22" t="s">
        <v>10</v>
      </c>
      <c r="Y16" s="9"/>
      <c r="Z16" s="22" t="s">
        <v>11</v>
      </c>
    </row>
    <row r="17" spans="1:11" x14ac:dyDescent="0.25">
      <c r="B17" t="s">
        <v>17</v>
      </c>
      <c r="C17" s="23">
        <v>1.7999999999999999E-2</v>
      </c>
      <c r="D17" s="24">
        <v>0.02</v>
      </c>
      <c r="G17" s="20"/>
      <c r="I17" s="21"/>
      <c r="J17" s="21"/>
    </row>
    <row r="18" spans="1:11" ht="15.75" thickBot="1" x14ac:dyDescent="0.3">
      <c r="C18" s="13"/>
      <c r="G18" s="20"/>
      <c r="I18" s="21"/>
      <c r="J18" s="21"/>
    </row>
    <row r="19" spans="1:11" ht="15.75" thickBot="1" x14ac:dyDescent="0.3">
      <c r="B19" s="25" t="s">
        <v>12</v>
      </c>
      <c r="C19" s="26">
        <f>I15*(1+D17/2)/(1+C16/2)</f>
        <v>0.27096344944519563</v>
      </c>
      <c r="D19" s="27">
        <f>J15*(1+C17/2)/(1+D16/2)</f>
        <v>0.27636869610947379</v>
      </c>
      <c r="G19" t="s">
        <v>13</v>
      </c>
      <c r="I19" s="28">
        <f>1/D19</f>
        <v>3.6183548067393456</v>
      </c>
      <c r="J19" s="28">
        <f>1/C19</f>
        <v>3.6905346534653467</v>
      </c>
    </row>
    <row r="21" spans="1:11" ht="15.75" thickBot="1" x14ac:dyDescent="0.3"/>
    <row r="22" spans="1:11" ht="15.75" thickBot="1" x14ac:dyDescent="0.3">
      <c r="C22" s="87" t="s">
        <v>22</v>
      </c>
      <c r="D22" s="88"/>
      <c r="E22" s="88"/>
      <c r="F22" s="88"/>
      <c r="G22" s="89"/>
    </row>
    <row r="23" spans="1:11" ht="15.75" thickBot="1" x14ac:dyDescent="0.3">
      <c r="C23" s="87" t="s">
        <v>23</v>
      </c>
      <c r="D23" s="90"/>
      <c r="E23" s="30"/>
      <c r="F23" s="87" t="s">
        <v>24</v>
      </c>
      <c r="G23" s="89"/>
    </row>
    <row r="24" spans="1:11" ht="15.75" thickBot="1" x14ac:dyDescent="0.3">
      <c r="C24" s="31" t="s">
        <v>25</v>
      </c>
      <c r="D24" s="32" t="s">
        <v>26</v>
      </c>
      <c r="E24" s="33"/>
      <c r="F24" s="31" t="s">
        <v>26</v>
      </c>
      <c r="G24" s="32" t="s">
        <v>25</v>
      </c>
    </row>
    <row r="25" spans="1:11" x14ac:dyDescent="0.25">
      <c r="C25" s="34">
        <v>4000</v>
      </c>
      <c r="D25" s="35">
        <v>126.5</v>
      </c>
      <c r="E25" s="36"/>
      <c r="F25" s="35">
        <v>126.7</v>
      </c>
      <c r="G25" s="34">
        <v>3000</v>
      </c>
    </row>
    <row r="26" spans="1:11" x14ac:dyDescent="0.25">
      <c r="C26" s="37">
        <v>1000</v>
      </c>
      <c r="D26" s="38">
        <v>126.4</v>
      </c>
      <c r="E26" s="11"/>
      <c r="F26" s="38">
        <v>126.9</v>
      </c>
      <c r="G26" s="37">
        <v>1000</v>
      </c>
    </row>
    <row r="27" spans="1:11" ht="15.75" thickBot="1" x14ac:dyDescent="0.3">
      <c r="C27" s="39">
        <v>3000</v>
      </c>
      <c r="D27" s="40">
        <v>126.3</v>
      </c>
      <c r="E27" s="11"/>
      <c r="F27" s="40">
        <v>127</v>
      </c>
      <c r="G27" s="39">
        <v>2000</v>
      </c>
    </row>
    <row r="29" spans="1:11" x14ac:dyDescent="0.25">
      <c r="A29" s="41" t="s">
        <v>34</v>
      </c>
      <c r="B29" s="42" t="s">
        <v>27</v>
      </c>
      <c r="C29" s="7"/>
      <c r="D29" s="7"/>
      <c r="E29" s="7"/>
      <c r="F29" s="7"/>
      <c r="G29" s="7"/>
      <c r="I29" s="43"/>
      <c r="J29" s="43"/>
      <c r="K29" s="43"/>
    </row>
    <row r="30" spans="1:11" x14ac:dyDescent="0.25">
      <c r="B30" s="44">
        <v>0.58378472222222222</v>
      </c>
      <c r="C30" s="7" t="s">
        <v>35</v>
      </c>
      <c r="D30" s="7"/>
      <c r="E30" s="7"/>
    </row>
    <row r="31" spans="1:11" ht="15.75" thickBot="1" x14ac:dyDescent="0.3"/>
    <row r="32" spans="1:11" ht="15.75" thickBot="1" x14ac:dyDescent="0.3">
      <c r="C32" s="87" t="s">
        <v>22</v>
      </c>
      <c r="D32" s="88"/>
      <c r="E32" s="88"/>
      <c r="F32" s="88"/>
      <c r="G32" s="89"/>
    </row>
    <row r="33" spans="1:26" ht="15.75" thickBot="1" x14ac:dyDescent="0.3">
      <c r="C33" s="87" t="s">
        <v>23</v>
      </c>
      <c r="D33" s="90"/>
      <c r="E33" s="30"/>
      <c r="F33" s="87" t="s">
        <v>24</v>
      </c>
      <c r="G33" s="89"/>
    </row>
    <row r="34" spans="1:26" ht="15.75" thickBot="1" x14ac:dyDescent="0.3">
      <c r="C34" s="31" t="s">
        <v>25</v>
      </c>
      <c r="D34" s="32" t="s">
        <v>26</v>
      </c>
      <c r="E34" s="33"/>
      <c r="F34" s="31" t="s">
        <v>26</v>
      </c>
      <c r="G34" s="32" t="s">
        <v>25</v>
      </c>
    </row>
    <row r="35" spans="1:26" x14ac:dyDescent="0.25">
      <c r="C35" s="34">
        <v>4000</v>
      </c>
      <c r="D35" s="35">
        <v>126.5</v>
      </c>
      <c r="E35" s="36"/>
      <c r="F35" s="35">
        <v>126.6</v>
      </c>
      <c r="G35" s="34">
        <v>1400</v>
      </c>
    </row>
    <row r="36" spans="1:26" x14ac:dyDescent="0.25">
      <c r="C36" s="37">
        <v>1000</v>
      </c>
      <c r="D36" s="38">
        <v>126.4</v>
      </c>
      <c r="E36" s="11"/>
      <c r="F36" s="38">
        <v>126.7</v>
      </c>
      <c r="G36" s="37">
        <v>3000</v>
      </c>
    </row>
    <row r="37" spans="1:26" ht="15.75" thickBot="1" x14ac:dyDescent="0.3">
      <c r="C37" s="39">
        <v>3000</v>
      </c>
      <c r="D37" s="40">
        <v>126.3</v>
      </c>
      <c r="E37" s="11"/>
      <c r="F37" s="40">
        <v>126.9</v>
      </c>
      <c r="G37" s="39">
        <v>2000</v>
      </c>
      <c r="I37" t="s">
        <v>28</v>
      </c>
    </row>
    <row r="39" spans="1:26" x14ac:dyDescent="0.25">
      <c r="B39" s="44">
        <v>0.58381944444444445</v>
      </c>
      <c r="C39" s="7" t="s">
        <v>36</v>
      </c>
      <c r="D39" s="7"/>
      <c r="E39" s="7"/>
    </row>
    <row r="40" spans="1:26" ht="15.75" thickBot="1" x14ac:dyDescent="0.3"/>
    <row r="41" spans="1:26" ht="15.75" thickBot="1" x14ac:dyDescent="0.3">
      <c r="C41" s="87" t="s">
        <v>22</v>
      </c>
      <c r="D41" s="88"/>
      <c r="E41" s="88"/>
      <c r="F41" s="88"/>
      <c r="G41" s="89"/>
      <c r="M41" s="9"/>
      <c r="N41" s="45" t="s">
        <v>29</v>
      </c>
      <c r="O41" s="46"/>
      <c r="P41" s="47"/>
      <c r="Q41" s="45" t="s">
        <v>30</v>
      </c>
      <c r="R41" s="46"/>
      <c r="S41" s="47"/>
      <c r="T41" s="45" t="s">
        <v>31</v>
      </c>
      <c r="U41" s="46"/>
      <c r="V41" s="47"/>
      <c r="W41" s="45" t="s">
        <v>32</v>
      </c>
      <c r="X41" s="46"/>
      <c r="Y41" s="47"/>
      <c r="Z41" s="45" t="s">
        <v>33</v>
      </c>
    </row>
    <row r="42" spans="1:26" ht="15.75" thickBot="1" x14ac:dyDescent="0.3">
      <c r="C42" s="87" t="s">
        <v>23</v>
      </c>
      <c r="D42" s="90"/>
      <c r="E42" s="30"/>
      <c r="F42" s="87" t="s">
        <v>24</v>
      </c>
      <c r="G42" s="89"/>
      <c r="M42" s="9"/>
      <c r="N42" s="45" t="s">
        <v>29</v>
      </c>
      <c r="O42" s="46"/>
      <c r="P42" s="47"/>
      <c r="Q42" s="45" t="s">
        <v>30</v>
      </c>
      <c r="R42" s="46"/>
      <c r="S42" s="14" t="s">
        <v>4</v>
      </c>
      <c r="T42" s="45" t="s">
        <v>31</v>
      </c>
      <c r="U42" s="46"/>
      <c r="V42" s="47"/>
      <c r="W42" s="45" t="s">
        <v>32</v>
      </c>
      <c r="X42" s="46"/>
      <c r="Y42" s="47"/>
      <c r="Z42" s="45" t="s">
        <v>33</v>
      </c>
    </row>
    <row r="43" spans="1:26" ht="15.75" thickBot="1" x14ac:dyDescent="0.3">
      <c r="C43" s="31" t="s">
        <v>25</v>
      </c>
      <c r="D43" s="32" t="s">
        <v>26</v>
      </c>
      <c r="E43" s="33"/>
      <c r="F43" s="31" t="s">
        <v>26</v>
      </c>
      <c r="G43" s="32" t="s">
        <v>25</v>
      </c>
    </row>
    <row r="44" spans="1:26" x14ac:dyDescent="0.25">
      <c r="C44" s="34">
        <v>1400</v>
      </c>
      <c r="D44" s="35">
        <v>126.6</v>
      </c>
      <c r="E44" s="36"/>
      <c r="F44" s="35">
        <v>126.7</v>
      </c>
      <c r="G44" s="34">
        <v>3000</v>
      </c>
    </row>
    <row r="45" spans="1:26" x14ac:dyDescent="0.25">
      <c r="C45" s="37">
        <v>4000</v>
      </c>
      <c r="D45" s="38">
        <v>126.5</v>
      </c>
      <c r="E45" s="11"/>
      <c r="F45" s="38">
        <v>126.9</v>
      </c>
      <c r="G45" s="37">
        <v>2000</v>
      </c>
      <c r="I45" t="s">
        <v>37</v>
      </c>
    </row>
    <row r="46" spans="1:26" ht="15.75" thickBot="1" x14ac:dyDescent="0.3">
      <c r="C46" s="39">
        <v>1000</v>
      </c>
      <c r="D46" s="40">
        <v>126.4</v>
      </c>
      <c r="E46" s="11"/>
      <c r="F46" s="40"/>
      <c r="G46" s="39"/>
    </row>
    <row r="48" spans="1:26" x14ac:dyDescent="0.25">
      <c r="A48" s="41" t="s">
        <v>43</v>
      </c>
      <c r="B48" s="42" t="s">
        <v>44</v>
      </c>
      <c r="C48" s="7"/>
      <c r="D48" s="7"/>
      <c r="E48" s="7"/>
      <c r="F48" s="7"/>
      <c r="G48" s="7"/>
    </row>
    <row r="49" spans="2:7" x14ac:dyDescent="0.25">
      <c r="B49" s="48">
        <v>0.58219907407407401</v>
      </c>
      <c r="C49" t="s">
        <v>40</v>
      </c>
    </row>
    <row r="50" spans="2:7" x14ac:dyDescent="0.25">
      <c r="B50" s="48">
        <v>0.58231481481481484</v>
      </c>
      <c r="C50" t="s">
        <v>38</v>
      </c>
    </row>
    <row r="51" spans="2:7" x14ac:dyDescent="0.25">
      <c r="B51" s="48">
        <v>0.58234953703703707</v>
      </c>
      <c r="C51" t="s">
        <v>38</v>
      </c>
    </row>
    <row r="52" spans="2:7" ht="15.75" thickBot="1" x14ac:dyDescent="0.3"/>
    <row r="53" spans="2:7" ht="15.75" thickBot="1" x14ac:dyDescent="0.3">
      <c r="C53" s="87" t="s">
        <v>22</v>
      </c>
      <c r="D53" s="88"/>
      <c r="E53" s="88"/>
      <c r="F53" s="88"/>
      <c r="G53" s="89"/>
    </row>
    <row r="54" spans="2:7" ht="15.75" thickBot="1" x14ac:dyDescent="0.3">
      <c r="C54" s="87" t="s">
        <v>23</v>
      </c>
      <c r="D54" s="90"/>
      <c r="E54" s="30"/>
      <c r="F54" s="87" t="s">
        <v>24</v>
      </c>
      <c r="G54" s="89"/>
    </row>
    <row r="55" spans="2:7" ht="15.75" thickBot="1" x14ac:dyDescent="0.3">
      <c r="C55" s="31" t="s">
        <v>25</v>
      </c>
      <c r="D55" s="32" t="s">
        <v>26</v>
      </c>
      <c r="E55" s="33"/>
      <c r="F55" s="31" t="s">
        <v>26</v>
      </c>
      <c r="G55" s="32" t="s">
        <v>25</v>
      </c>
    </row>
    <row r="56" spans="2:7" x14ac:dyDescent="0.25">
      <c r="C56" s="34">
        <v>4000</v>
      </c>
      <c r="D56" s="35">
        <v>126.5</v>
      </c>
      <c r="E56" s="36"/>
      <c r="F56" s="35">
        <v>126.7</v>
      </c>
      <c r="G56" s="34">
        <v>3000</v>
      </c>
    </row>
    <row r="57" spans="2:7" x14ac:dyDescent="0.25">
      <c r="C57" s="37">
        <v>1000</v>
      </c>
      <c r="D57" s="38">
        <v>126.4</v>
      </c>
      <c r="E57" s="11"/>
      <c r="F57" s="38">
        <v>126.9</v>
      </c>
      <c r="G57" s="37">
        <v>1000</v>
      </c>
    </row>
    <row r="58" spans="2:7" ht="15.75" thickBot="1" x14ac:dyDescent="0.3">
      <c r="C58" s="39">
        <v>3000</v>
      </c>
      <c r="D58" s="40">
        <v>126.3</v>
      </c>
      <c r="E58" s="11"/>
      <c r="F58" s="40">
        <v>127</v>
      </c>
      <c r="G58" s="39">
        <v>2000</v>
      </c>
    </row>
    <row r="60" spans="2:7" x14ac:dyDescent="0.25">
      <c r="B60" s="48">
        <v>0.58234953703703707</v>
      </c>
      <c r="C60" t="s">
        <v>38</v>
      </c>
    </row>
    <row r="61" spans="2:7" ht="15.75" thickBot="1" x14ac:dyDescent="0.3"/>
    <row r="62" spans="2:7" ht="15.75" thickBot="1" x14ac:dyDescent="0.3">
      <c r="C62" s="87" t="s">
        <v>39</v>
      </c>
      <c r="D62" s="88"/>
      <c r="E62" s="88"/>
      <c r="F62" s="88"/>
      <c r="G62" s="89"/>
    </row>
    <row r="63" spans="2:7" ht="15.75" thickBot="1" x14ac:dyDescent="0.3">
      <c r="C63" s="87" t="s">
        <v>23</v>
      </c>
      <c r="D63" s="90"/>
      <c r="E63" s="30"/>
      <c r="F63" s="87" t="s">
        <v>24</v>
      </c>
      <c r="G63" s="89"/>
    </row>
    <row r="64" spans="2:7" ht="15.75" thickBot="1" x14ac:dyDescent="0.3">
      <c r="C64" s="31" t="s">
        <v>25</v>
      </c>
      <c r="D64" s="32" t="s">
        <v>26</v>
      </c>
      <c r="E64" s="33"/>
      <c r="F64" s="31" t="s">
        <v>26</v>
      </c>
      <c r="G64" s="32" t="s">
        <v>25</v>
      </c>
    </row>
    <row r="65" spans="2:9" x14ac:dyDescent="0.25">
      <c r="C65" s="34">
        <v>4000</v>
      </c>
      <c r="D65" s="35">
        <v>126.5</v>
      </c>
      <c r="E65" s="36"/>
      <c r="F65" s="35">
        <v>126.6</v>
      </c>
      <c r="G65" s="49">
        <v>2300</v>
      </c>
    </row>
    <row r="66" spans="2:9" x14ac:dyDescent="0.25">
      <c r="C66" s="37">
        <v>1000</v>
      </c>
      <c r="D66" s="38">
        <v>126.4</v>
      </c>
      <c r="E66" s="11"/>
      <c r="F66" s="38">
        <v>126.7</v>
      </c>
      <c r="G66" s="50">
        <v>3000</v>
      </c>
    </row>
    <row r="67" spans="2:9" ht="15.75" thickBot="1" x14ac:dyDescent="0.3">
      <c r="C67" s="39">
        <v>3000</v>
      </c>
      <c r="D67" s="40">
        <v>126.3</v>
      </c>
      <c r="E67" s="11"/>
      <c r="F67" s="40">
        <v>126.9</v>
      </c>
      <c r="G67" s="51">
        <v>1000</v>
      </c>
    </row>
    <row r="69" spans="2:9" x14ac:dyDescent="0.25">
      <c r="B69" s="48">
        <v>0.58231481481481484</v>
      </c>
      <c r="C69" t="s">
        <v>38</v>
      </c>
      <c r="I69" s="48"/>
    </row>
    <row r="70" spans="2:9" ht="15.75" thickBot="1" x14ac:dyDescent="0.3"/>
    <row r="71" spans="2:9" ht="15.75" thickBot="1" x14ac:dyDescent="0.3">
      <c r="C71" s="87" t="s">
        <v>41</v>
      </c>
      <c r="D71" s="88"/>
      <c r="E71" s="88"/>
      <c r="F71" s="88"/>
      <c r="G71" s="89"/>
    </row>
    <row r="72" spans="2:9" ht="15.75" thickBot="1" x14ac:dyDescent="0.3">
      <c r="C72" s="87" t="s">
        <v>23</v>
      </c>
      <c r="D72" s="90"/>
      <c r="E72" s="30"/>
      <c r="F72" s="87" t="s">
        <v>24</v>
      </c>
      <c r="G72" s="89"/>
    </row>
    <row r="73" spans="2:9" ht="15.75" thickBot="1" x14ac:dyDescent="0.3">
      <c r="C73" s="31" t="s">
        <v>25</v>
      </c>
      <c r="D73" s="32" t="s">
        <v>26</v>
      </c>
      <c r="E73" s="33"/>
      <c r="F73" s="31" t="s">
        <v>26</v>
      </c>
      <c r="G73" s="32" t="s">
        <v>25</v>
      </c>
    </row>
    <row r="74" spans="2:9" x14ac:dyDescent="0.25">
      <c r="C74" s="34">
        <v>4000</v>
      </c>
      <c r="D74" s="35">
        <v>126.5</v>
      </c>
      <c r="E74" s="36"/>
      <c r="F74" s="35">
        <v>126.6</v>
      </c>
      <c r="G74" s="49">
        <v>4600</v>
      </c>
    </row>
    <row r="75" spans="2:9" x14ac:dyDescent="0.25">
      <c r="C75" s="37">
        <v>1000</v>
      </c>
      <c r="D75" s="38">
        <v>126.4</v>
      </c>
      <c r="E75" s="11"/>
      <c r="F75" s="38">
        <v>126.7</v>
      </c>
      <c r="G75" s="50">
        <v>3000</v>
      </c>
    </row>
    <row r="76" spans="2:9" ht="15.75" thickBot="1" x14ac:dyDescent="0.3">
      <c r="C76" s="39">
        <v>3000</v>
      </c>
      <c r="D76" s="40">
        <v>126.3</v>
      </c>
      <c r="E76" s="11"/>
      <c r="F76" s="40">
        <v>126.9</v>
      </c>
      <c r="G76" s="51">
        <v>1000</v>
      </c>
    </row>
    <row r="78" spans="2:9" x14ac:dyDescent="0.25">
      <c r="B78" s="48">
        <v>0.58219907407407401</v>
      </c>
      <c r="C78" t="s">
        <v>40</v>
      </c>
      <c r="I78" s="48"/>
    </row>
    <row r="79" spans="2:9" ht="15.75" thickBot="1" x14ac:dyDescent="0.3"/>
    <row r="80" spans="2:9" ht="15.75" thickBot="1" x14ac:dyDescent="0.3">
      <c r="C80" s="87" t="s">
        <v>42</v>
      </c>
      <c r="D80" s="88"/>
      <c r="E80" s="88"/>
      <c r="F80" s="88"/>
      <c r="G80" s="89"/>
    </row>
    <row r="81" spans="1:41" ht="15.75" thickBot="1" x14ac:dyDescent="0.3">
      <c r="C81" s="87" t="s">
        <v>23</v>
      </c>
      <c r="D81" s="90"/>
      <c r="E81" s="30"/>
      <c r="F81" s="87" t="s">
        <v>24</v>
      </c>
      <c r="G81" s="89"/>
    </row>
    <row r="82" spans="1:41" ht="15.75" thickBot="1" x14ac:dyDescent="0.3">
      <c r="C82" s="31" t="s">
        <v>25</v>
      </c>
      <c r="D82" s="32" t="s">
        <v>26</v>
      </c>
      <c r="E82" s="33"/>
      <c r="F82" s="31" t="s">
        <v>26</v>
      </c>
      <c r="G82" s="32" t="s">
        <v>25</v>
      </c>
      <c r="M82" s="9"/>
      <c r="N82" s="45" t="s">
        <v>29</v>
      </c>
      <c r="O82" s="46"/>
      <c r="P82" s="47"/>
      <c r="Q82" s="45" t="s">
        <v>30</v>
      </c>
      <c r="R82" s="46"/>
      <c r="S82" s="47"/>
      <c r="T82" s="45" t="s">
        <v>31</v>
      </c>
      <c r="U82" s="46"/>
      <c r="V82" s="47"/>
      <c r="W82" s="45" t="s">
        <v>32</v>
      </c>
      <c r="X82" s="46"/>
      <c r="Y82" s="47"/>
      <c r="Z82" s="45" t="s">
        <v>33</v>
      </c>
    </row>
    <row r="83" spans="1:41" x14ac:dyDescent="0.25">
      <c r="C83" s="34">
        <v>4000</v>
      </c>
      <c r="D83" s="35">
        <v>126.5</v>
      </c>
      <c r="E83" s="36"/>
      <c r="F83" s="35">
        <v>126.6</v>
      </c>
      <c r="G83" s="49">
        <v>2300</v>
      </c>
      <c r="M83" s="9"/>
      <c r="N83" s="45" t="s">
        <v>29</v>
      </c>
      <c r="O83" s="46"/>
      <c r="P83" s="14" t="s">
        <v>4</v>
      </c>
      <c r="Q83" s="45" t="s">
        <v>30</v>
      </c>
      <c r="R83" s="46"/>
      <c r="S83" s="47"/>
      <c r="T83" s="45" t="s">
        <v>31</v>
      </c>
      <c r="U83" s="46"/>
      <c r="V83" s="47"/>
      <c r="W83" s="45" t="s">
        <v>32</v>
      </c>
      <c r="X83" s="46"/>
      <c r="Y83" s="47"/>
      <c r="Z83" s="45" t="s">
        <v>33</v>
      </c>
    </row>
    <row r="84" spans="1:41" x14ac:dyDescent="0.25">
      <c r="C84" s="37">
        <v>1000</v>
      </c>
      <c r="D84" s="38">
        <v>126.4</v>
      </c>
      <c r="E84" s="11"/>
      <c r="F84" s="38">
        <v>126.7</v>
      </c>
      <c r="G84" s="50">
        <v>3000</v>
      </c>
    </row>
    <row r="85" spans="1:41" ht="15.75" thickBot="1" x14ac:dyDescent="0.3">
      <c r="C85" s="39">
        <v>3000</v>
      </c>
      <c r="D85" s="40">
        <v>126.3</v>
      </c>
      <c r="E85" s="11"/>
      <c r="F85" s="40">
        <v>126.9</v>
      </c>
      <c r="G85" s="51">
        <v>1000</v>
      </c>
    </row>
    <row r="88" spans="1:41" ht="15.75" thickBot="1" x14ac:dyDescent="0.3">
      <c r="A88" s="42" t="s">
        <v>55</v>
      </c>
      <c r="B88" s="6"/>
      <c r="C88" s="7"/>
      <c r="D88" s="52"/>
      <c r="E88" s="52"/>
      <c r="F88" s="52"/>
      <c r="G88" s="52"/>
      <c r="H88" s="7"/>
      <c r="I88" s="7"/>
      <c r="J88" s="7"/>
      <c r="K88" s="7"/>
    </row>
    <row r="89" spans="1:41" ht="15.75" thickBot="1" x14ac:dyDescent="0.3">
      <c r="AB89" s="53" t="s">
        <v>45</v>
      </c>
      <c r="AC89" s="55" t="s">
        <v>51</v>
      </c>
      <c r="AD89" s="66">
        <v>88.45</v>
      </c>
      <c r="AE89" s="66">
        <v>88.4</v>
      </c>
      <c r="AF89" s="66">
        <v>88.35</v>
      </c>
      <c r="AG89" s="66">
        <v>88.3</v>
      </c>
      <c r="AH89" s="86">
        <v>88.25</v>
      </c>
      <c r="AI89" s="67">
        <v>88.2</v>
      </c>
      <c r="AJ89" s="66">
        <v>88.15</v>
      </c>
      <c r="AK89" s="66">
        <v>88.1</v>
      </c>
      <c r="AL89" s="66">
        <v>88.05</v>
      </c>
      <c r="AM89" s="66">
        <v>88</v>
      </c>
      <c r="AN89" s="66">
        <v>87.95</v>
      </c>
      <c r="AO89" s="55" t="s">
        <v>52</v>
      </c>
    </row>
    <row r="90" spans="1:41" ht="15.75" thickBot="1" x14ac:dyDescent="0.3">
      <c r="F90" s="53" t="s">
        <v>45</v>
      </c>
      <c r="G90" s="53" t="s">
        <v>46</v>
      </c>
      <c r="H90" s="53" t="s">
        <v>47</v>
      </c>
      <c r="I90" s="54" t="s">
        <v>48</v>
      </c>
      <c r="J90" s="54" t="s">
        <v>49</v>
      </c>
      <c r="K90" s="54" t="s">
        <v>50</v>
      </c>
      <c r="AB90" s="53" t="s">
        <v>46</v>
      </c>
      <c r="AC90" s="56">
        <v>800</v>
      </c>
      <c r="AD90" s="55"/>
      <c r="AE90" s="55">
        <v>40</v>
      </c>
      <c r="AF90" s="55"/>
      <c r="AG90" s="55">
        <v>60</v>
      </c>
      <c r="AH90" s="55">
        <v>450</v>
      </c>
      <c r="AI90" s="57">
        <v>400</v>
      </c>
      <c r="AJ90" s="55">
        <v>550</v>
      </c>
      <c r="AK90" s="55">
        <v>240</v>
      </c>
      <c r="AL90" s="55">
        <v>420</v>
      </c>
      <c r="AM90" s="55">
        <v>120</v>
      </c>
      <c r="AN90" s="55">
        <v>160</v>
      </c>
      <c r="AO90" s="55"/>
    </row>
    <row r="91" spans="1:41" ht="15.75" thickBot="1" x14ac:dyDescent="0.3">
      <c r="F91" s="55" t="s">
        <v>51</v>
      </c>
      <c r="G91" s="56">
        <v>800</v>
      </c>
      <c r="H91" s="55"/>
      <c r="I91">
        <f>G91</f>
        <v>800</v>
      </c>
      <c r="J91">
        <f t="shared" ref="J91:J102" si="0">J92+H91</f>
        <v>2000</v>
      </c>
      <c r="K91">
        <f t="shared" ref="K91:K103" si="1">ABS(I91-J91)</f>
        <v>1200</v>
      </c>
      <c r="AB91" s="53" t="s">
        <v>47</v>
      </c>
      <c r="AC91" s="55"/>
      <c r="AD91" s="55">
        <v>60</v>
      </c>
      <c r="AE91" s="55">
        <v>150</v>
      </c>
      <c r="AF91" s="55">
        <v>80</v>
      </c>
      <c r="AG91" s="55">
        <v>230</v>
      </c>
      <c r="AH91" s="55">
        <v>400</v>
      </c>
      <c r="AI91" s="57">
        <v>200</v>
      </c>
      <c r="AJ91" s="55">
        <v>130</v>
      </c>
      <c r="AK91" s="55">
        <v>20</v>
      </c>
      <c r="AL91" s="55">
        <v>90</v>
      </c>
      <c r="AM91" s="55">
        <v>140</v>
      </c>
      <c r="AN91" s="55"/>
      <c r="AO91" s="55">
        <v>500</v>
      </c>
    </row>
    <row r="92" spans="1:41" ht="15.75" thickBot="1" x14ac:dyDescent="0.3">
      <c r="F92" s="66">
        <v>88.45</v>
      </c>
      <c r="G92" s="55"/>
      <c r="H92" s="55">
        <v>60</v>
      </c>
      <c r="I92">
        <f t="shared" ref="I92:I103" si="2">I91+G92</f>
        <v>800</v>
      </c>
      <c r="J92">
        <f t="shared" si="0"/>
        <v>2000</v>
      </c>
      <c r="K92">
        <f t="shared" si="1"/>
        <v>1200</v>
      </c>
    </row>
    <row r="93" spans="1:41" ht="15.75" thickBot="1" x14ac:dyDescent="0.3">
      <c r="F93" s="66">
        <v>88.4</v>
      </c>
      <c r="G93" s="55">
        <v>40</v>
      </c>
      <c r="H93" s="55">
        <v>150</v>
      </c>
      <c r="I93">
        <f t="shared" si="2"/>
        <v>840</v>
      </c>
      <c r="J93">
        <f t="shared" si="0"/>
        <v>1940</v>
      </c>
      <c r="K93">
        <f t="shared" si="1"/>
        <v>1100</v>
      </c>
    </row>
    <row r="94" spans="1:41" ht="15.75" thickBot="1" x14ac:dyDescent="0.3">
      <c r="F94" s="66">
        <v>88.35</v>
      </c>
      <c r="G94" s="55"/>
      <c r="H94" s="55">
        <v>80</v>
      </c>
      <c r="I94">
        <f t="shared" si="2"/>
        <v>840</v>
      </c>
      <c r="J94">
        <f t="shared" si="0"/>
        <v>1790</v>
      </c>
      <c r="K94">
        <f t="shared" si="1"/>
        <v>950</v>
      </c>
    </row>
    <row r="95" spans="1:41" ht="15.75" thickBot="1" x14ac:dyDescent="0.3">
      <c r="F95" s="66">
        <v>88.3</v>
      </c>
      <c r="G95" s="55">
        <v>60</v>
      </c>
      <c r="H95" s="55">
        <v>230</v>
      </c>
      <c r="I95">
        <f t="shared" si="2"/>
        <v>900</v>
      </c>
      <c r="J95">
        <f t="shared" si="0"/>
        <v>1710</v>
      </c>
      <c r="K95">
        <f t="shared" si="1"/>
        <v>810</v>
      </c>
    </row>
    <row r="96" spans="1:41" ht="15.75" thickBot="1" x14ac:dyDescent="0.3">
      <c r="F96" s="70">
        <v>88.25</v>
      </c>
      <c r="G96" s="55">
        <v>450</v>
      </c>
      <c r="H96" s="55">
        <v>400</v>
      </c>
      <c r="I96" s="58">
        <f t="shared" si="2"/>
        <v>1350</v>
      </c>
      <c r="J96" s="58">
        <f t="shared" si="0"/>
        <v>1480</v>
      </c>
      <c r="K96" s="59">
        <f t="shared" si="1"/>
        <v>130</v>
      </c>
    </row>
    <row r="97" spans="1:26" ht="15.75" thickBot="1" x14ac:dyDescent="0.3">
      <c r="F97" s="67">
        <v>88.2</v>
      </c>
      <c r="G97" s="57">
        <v>400</v>
      </c>
      <c r="H97" s="57">
        <v>200</v>
      </c>
      <c r="I97" s="68">
        <f t="shared" si="2"/>
        <v>1750</v>
      </c>
      <c r="J97" s="68">
        <f t="shared" si="0"/>
        <v>1080</v>
      </c>
      <c r="K97" s="69">
        <f t="shared" si="1"/>
        <v>670</v>
      </c>
    </row>
    <row r="98" spans="1:26" ht="15.75" thickBot="1" x14ac:dyDescent="0.3">
      <c r="F98" s="66">
        <v>88.15</v>
      </c>
      <c r="G98" s="55">
        <v>550</v>
      </c>
      <c r="H98" s="55">
        <v>130</v>
      </c>
      <c r="I98">
        <f t="shared" si="2"/>
        <v>2300</v>
      </c>
      <c r="J98">
        <f t="shared" si="0"/>
        <v>880</v>
      </c>
      <c r="K98">
        <f t="shared" si="1"/>
        <v>1420</v>
      </c>
    </row>
    <row r="99" spans="1:26" ht="15.75" thickBot="1" x14ac:dyDescent="0.3">
      <c r="F99" s="66">
        <v>88.1</v>
      </c>
      <c r="G99" s="55">
        <v>240</v>
      </c>
      <c r="H99" s="55">
        <v>20</v>
      </c>
      <c r="I99">
        <f t="shared" si="2"/>
        <v>2540</v>
      </c>
      <c r="J99">
        <f t="shared" si="0"/>
        <v>750</v>
      </c>
      <c r="K99">
        <f t="shared" si="1"/>
        <v>1790</v>
      </c>
    </row>
    <row r="100" spans="1:26" ht="15.75" thickBot="1" x14ac:dyDescent="0.3">
      <c r="F100" s="66">
        <v>88.05</v>
      </c>
      <c r="G100" s="55">
        <v>420</v>
      </c>
      <c r="H100" s="55">
        <v>90</v>
      </c>
      <c r="I100">
        <f t="shared" si="2"/>
        <v>2960</v>
      </c>
      <c r="J100">
        <f t="shared" si="0"/>
        <v>730</v>
      </c>
      <c r="K100">
        <f t="shared" si="1"/>
        <v>2230</v>
      </c>
    </row>
    <row r="101" spans="1:26" ht="15.75" thickBot="1" x14ac:dyDescent="0.3">
      <c r="F101" s="66">
        <v>88</v>
      </c>
      <c r="G101" s="55">
        <v>120</v>
      </c>
      <c r="H101" s="55">
        <v>140</v>
      </c>
      <c r="I101">
        <f t="shared" si="2"/>
        <v>3080</v>
      </c>
      <c r="J101">
        <f t="shared" si="0"/>
        <v>640</v>
      </c>
      <c r="K101">
        <f t="shared" si="1"/>
        <v>2440</v>
      </c>
    </row>
    <row r="102" spans="1:26" ht="15.75" thickBot="1" x14ac:dyDescent="0.3">
      <c r="F102" s="66">
        <v>87.95</v>
      </c>
      <c r="G102" s="55">
        <v>160</v>
      </c>
      <c r="H102" s="55"/>
      <c r="I102">
        <f t="shared" si="2"/>
        <v>3240</v>
      </c>
      <c r="J102">
        <f t="shared" si="0"/>
        <v>500</v>
      </c>
      <c r="K102">
        <f t="shared" si="1"/>
        <v>2740</v>
      </c>
    </row>
    <row r="103" spans="1:26" ht="15.75" thickBot="1" x14ac:dyDescent="0.3">
      <c r="F103" s="55" t="s">
        <v>52</v>
      </c>
      <c r="G103" s="55"/>
      <c r="H103" s="55">
        <v>500</v>
      </c>
      <c r="I103">
        <f t="shared" si="2"/>
        <v>3240</v>
      </c>
      <c r="J103">
        <f>H103</f>
        <v>500</v>
      </c>
      <c r="K103">
        <f t="shared" si="1"/>
        <v>2740</v>
      </c>
    </row>
    <row r="104" spans="1:26" ht="15.75" thickBot="1" x14ac:dyDescent="0.3">
      <c r="F104" s="60"/>
      <c r="H104" s="61"/>
      <c r="I104" s="61"/>
      <c r="J104" s="61"/>
      <c r="K104" s="61"/>
      <c r="M104" s="9"/>
      <c r="N104" s="62" t="s">
        <v>58</v>
      </c>
      <c r="O104" s="46"/>
      <c r="P104" s="47"/>
      <c r="Q104" s="62" t="s">
        <v>57</v>
      </c>
      <c r="R104" s="46"/>
      <c r="S104" s="47"/>
      <c r="T104" s="62" t="s">
        <v>56</v>
      </c>
      <c r="U104" s="46"/>
      <c r="V104" s="47"/>
      <c r="W104" s="62" t="s">
        <v>59</v>
      </c>
      <c r="X104" s="46"/>
      <c r="Y104" s="47"/>
      <c r="Z104" s="62" t="s">
        <v>60</v>
      </c>
    </row>
    <row r="105" spans="1:26" ht="15.75" thickBot="1" x14ac:dyDescent="0.3">
      <c r="F105" s="63" t="s">
        <v>53</v>
      </c>
      <c r="G105" s="64">
        <v>88.25</v>
      </c>
      <c r="I105" s="61"/>
      <c r="J105" s="61"/>
      <c r="K105" s="61"/>
      <c r="M105" s="9"/>
      <c r="N105" s="62" t="s">
        <v>58</v>
      </c>
      <c r="O105" s="46"/>
      <c r="P105" s="47"/>
      <c r="Q105" s="62" t="s">
        <v>57</v>
      </c>
      <c r="R105" s="46"/>
      <c r="S105" s="14" t="s">
        <v>4</v>
      </c>
      <c r="T105" s="62" t="s">
        <v>56</v>
      </c>
      <c r="U105" s="46"/>
      <c r="V105" s="47"/>
      <c r="W105" s="62" t="s">
        <v>59</v>
      </c>
      <c r="X105" s="46"/>
      <c r="Y105" s="47"/>
      <c r="Z105" s="62" t="s">
        <v>60</v>
      </c>
    </row>
    <row r="106" spans="1:26" ht="15.75" thickBot="1" x14ac:dyDescent="0.3">
      <c r="F106" s="63" t="s">
        <v>54</v>
      </c>
      <c r="G106" s="65">
        <v>1350</v>
      </c>
      <c r="I106" s="61"/>
      <c r="J106" s="61"/>
      <c r="K106" s="61"/>
    </row>
    <row r="108" spans="1:26" x14ac:dyDescent="0.25">
      <c r="A108" s="42" t="s">
        <v>66</v>
      </c>
      <c r="B108" s="6"/>
      <c r="C108" s="7"/>
      <c r="D108" s="52"/>
      <c r="E108" s="52"/>
      <c r="F108" s="52"/>
      <c r="G108" s="52"/>
      <c r="H108" s="7"/>
      <c r="I108" s="7"/>
      <c r="J108" s="7"/>
    </row>
    <row r="109" spans="1:26" x14ac:dyDescent="0.25">
      <c r="B109" s="41" t="s">
        <v>61</v>
      </c>
      <c r="C109" s="18"/>
      <c r="D109" s="7"/>
      <c r="E109" s="7"/>
      <c r="F109" s="7"/>
      <c r="G109" s="7"/>
      <c r="H109" s="7"/>
      <c r="I109" s="7"/>
      <c r="J109" s="7"/>
    </row>
    <row r="110" spans="1:26" x14ac:dyDescent="0.25">
      <c r="C110" s="19"/>
    </row>
    <row r="111" spans="1:26" x14ac:dyDescent="0.25">
      <c r="A111">
        <v>1</v>
      </c>
      <c r="B111" s="71">
        <v>0.04</v>
      </c>
      <c r="C111" s="23">
        <f>B111/(1+F111)^A111</f>
        <v>3.9525691699604744E-2</v>
      </c>
      <c r="E111" t="s">
        <v>62</v>
      </c>
      <c r="F111" s="24">
        <v>1.2E-2</v>
      </c>
      <c r="M111" s="9"/>
      <c r="N111" s="72">
        <v>0.95</v>
      </c>
      <c r="P111" s="9"/>
      <c r="Q111" s="72">
        <v>0.99</v>
      </c>
      <c r="R111" s="11"/>
      <c r="S111" s="9"/>
      <c r="T111" s="72">
        <v>1.03</v>
      </c>
      <c r="V111" s="9"/>
      <c r="W111" s="72">
        <v>1.07</v>
      </c>
      <c r="Y111" s="9"/>
      <c r="Z111" s="72">
        <v>1.1299999999999999</v>
      </c>
    </row>
    <row r="112" spans="1:26" x14ac:dyDescent="0.25">
      <c r="A112">
        <v>2</v>
      </c>
      <c r="B112" s="71">
        <v>0.04</v>
      </c>
      <c r="C112" s="23">
        <f t="shared" ref="C112:C113" si="3">B112/(1+F112)^A112</f>
        <v>3.8903088516197296E-2</v>
      </c>
      <c r="E112" t="s">
        <v>63</v>
      </c>
      <c r="F112" s="24">
        <v>1.4E-2</v>
      </c>
      <c r="M112" s="9"/>
      <c r="N112" s="72">
        <v>0.95</v>
      </c>
      <c r="P112" s="9"/>
      <c r="Q112" s="72">
        <v>0.99</v>
      </c>
      <c r="R112" s="11"/>
      <c r="S112" s="9"/>
      <c r="T112" s="72">
        <v>1.03</v>
      </c>
      <c r="V112" s="14" t="s">
        <v>4</v>
      </c>
      <c r="W112" s="72">
        <v>1.07</v>
      </c>
      <c r="Y112" s="9"/>
      <c r="Z112" s="72">
        <v>1.1299999999999999</v>
      </c>
    </row>
    <row r="113" spans="1:26" x14ac:dyDescent="0.25">
      <c r="A113">
        <v>3</v>
      </c>
      <c r="B113" s="71">
        <v>1.04</v>
      </c>
      <c r="C113" s="23">
        <f t="shared" si="3"/>
        <v>0.99456967349066627</v>
      </c>
      <c r="E113" t="s">
        <v>64</v>
      </c>
      <c r="F113" s="24">
        <v>1.4999999999999999E-2</v>
      </c>
    </row>
    <row r="114" spans="1:26" ht="15.75" thickBot="1" x14ac:dyDescent="0.3">
      <c r="C114" s="19"/>
    </row>
    <row r="115" spans="1:26" ht="15.75" thickBot="1" x14ac:dyDescent="0.3">
      <c r="B115" s="73" t="s">
        <v>65</v>
      </c>
      <c r="C115" s="74">
        <f>SUM(C111:C113)</f>
        <v>1.0729984537064683</v>
      </c>
    </row>
    <row r="117" spans="1:26" x14ac:dyDescent="0.25">
      <c r="A117" s="8" t="s">
        <v>72</v>
      </c>
      <c r="B117" s="7"/>
      <c r="C117" s="7"/>
      <c r="D117" s="7"/>
      <c r="E117" s="7"/>
      <c r="F117" s="7"/>
      <c r="G117" s="7"/>
      <c r="H117" s="7"/>
      <c r="I117" s="7"/>
      <c r="J117" s="7"/>
    </row>
    <row r="118" spans="1:26" x14ac:dyDescent="0.25">
      <c r="B118" s="41" t="s">
        <v>73</v>
      </c>
      <c r="C118" s="7"/>
      <c r="D118" s="7"/>
      <c r="E118" s="7"/>
      <c r="F118" s="7"/>
      <c r="G118" s="7"/>
      <c r="H118" s="7"/>
      <c r="I118" s="7"/>
      <c r="J118" s="7"/>
    </row>
    <row r="120" spans="1:26" x14ac:dyDescent="0.25">
      <c r="B120" t="s">
        <v>67</v>
      </c>
      <c r="C120" s="24">
        <v>3.8399999999999997E-2</v>
      </c>
    </row>
    <row r="121" spans="1:26" x14ac:dyDescent="0.25">
      <c r="B121" t="s">
        <v>68</v>
      </c>
      <c r="C121">
        <v>6.54</v>
      </c>
      <c r="M121" s="9"/>
      <c r="N121" s="75">
        <v>1.2E-2</v>
      </c>
      <c r="P121" s="9"/>
      <c r="Q121" s="75">
        <v>7.9000000000000008E-3</v>
      </c>
      <c r="R121" s="11"/>
      <c r="S121" s="9"/>
      <c r="T121" s="75">
        <v>2.5000000000000001E-2</v>
      </c>
      <c r="V121" s="9"/>
      <c r="W121" s="75">
        <v>3.6999999999999998E-2</v>
      </c>
      <c r="Y121" s="9"/>
      <c r="Z121" s="75">
        <v>-4.1000000000000002E-2</v>
      </c>
    </row>
    <row r="122" spans="1:26" x14ac:dyDescent="0.25">
      <c r="B122" t="s">
        <v>69</v>
      </c>
      <c r="C122">
        <v>368</v>
      </c>
      <c r="M122" s="9"/>
      <c r="N122" s="75">
        <v>1.2E-2</v>
      </c>
      <c r="P122" s="9"/>
      <c r="Q122" s="75">
        <v>7.9000000000000008E-3</v>
      </c>
      <c r="R122" s="11"/>
      <c r="S122" s="14" t="s">
        <v>4</v>
      </c>
      <c r="T122" s="75">
        <v>2.5000000000000001E-2</v>
      </c>
      <c r="V122" s="9"/>
      <c r="W122" s="75">
        <v>3.6999999999999998E-2</v>
      </c>
      <c r="Y122" s="9"/>
      <c r="Z122" s="75">
        <v>-4.1000000000000002E-2</v>
      </c>
    </row>
    <row r="123" spans="1:26" x14ac:dyDescent="0.25">
      <c r="B123" t="s">
        <v>70</v>
      </c>
      <c r="C123" s="24">
        <v>-3.0000000000000001E-3</v>
      </c>
    </row>
    <row r="125" spans="1:26" x14ac:dyDescent="0.25">
      <c r="B125" s="15" t="s">
        <v>71</v>
      </c>
      <c r="C125" s="24">
        <f>-C121*(C123/(1+C120))+(C122/2)*(C123/(1+C120))^2</f>
        <v>2.0430239956695257E-2</v>
      </c>
    </row>
    <row r="127" spans="1:26" x14ac:dyDescent="0.25">
      <c r="A127" s="8" t="s">
        <v>78</v>
      </c>
      <c r="B127" s="6"/>
      <c r="C127" s="7"/>
      <c r="D127" s="52"/>
      <c r="E127" s="52"/>
      <c r="F127" s="52"/>
      <c r="G127" s="52"/>
      <c r="H127" s="76"/>
      <c r="I127" s="77"/>
      <c r="J127" s="7"/>
      <c r="K127" s="7"/>
    </row>
    <row r="128" spans="1:26" x14ac:dyDescent="0.25">
      <c r="B128" s="41" t="s">
        <v>77</v>
      </c>
      <c r="C128" s="18"/>
      <c r="D128" s="7"/>
      <c r="E128" s="7"/>
      <c r="F128" s="7"/>
      <c r="G128" s="7"/>
      <c r="H128" s="78"/>
      <c r="I128" s="79"/>
    </row>
    <row r="129" spans="1:26" x14ac:dyDescent="0.25">
      <c r="B129" t="s">
        <v>74</v>
      </c>
      <c r="C129" s="24">
        <v>1.7000000000000001E-2</v>
      </c>
      <c r="M129" s="9"/>
      <c r="N129" s="45">
        <v>-20000</v>
      </c>
      <c r="P129" s="9"/>
      <c r="Q129" s="45">
        <v>-90000</v>
      </c>
      <c r="R129" s="11"/>
      <c r="S129" s="9"/>
      <c r="T129" s="45">
        <v>-770000</v>
      </c>
      <c r="V129" s="9"/>
      <c r="W129" s="45">
        <v>20000</v>
      </c>
      <c r="Y129" s="9"/>
      <c r="Z129" s="45">
        <v>90000</v>
      </c>
    </row>
    <row r="130" spans="1:26" ht="18" x14ac:dyDescent="0.35">
      <c r="B130" t="s">
        <v>75</v>
      </c>
      <c r="C130" s="23">
        <f>(((1+1.8%)^3)/(1+1.6%)^2)-1</f>
        <v>2.2011818773637559E-2</v>
      </c>
      <c r="M130" s="9"/>
      <c r="N130" s="45">
        <v>-20000</v>
      </c>
      <c r="P130" s="9"/>
      <c r="Q130" s="45">
        <v>-90000</v>
      </c>
      <c r="R130" s="11"/>
      <c r="S130" s="14" t="s">
        <v>4</v>
      </c>
      <c r="T130" s="45">
        <v>-770000</v>
      </c>
      <c r="V130" s="9"/>
      <c r="W130" s="45">
        <v>20000</v>
      </c>
      <c r="Y130" s="9"/>
      <c r="Z130" s="45">
        <v>90000</v>
      </c>
    </row>
    <row r="131" spans="1:26" ht="15.75" thickBot="1" x14ac:dyDescent="0.3"/>
    <row r="132" spans="1:26" ht="15.75" thickBot="1" x14ac:dyDescent="0.3">
      <c r="B132" s="80" t="s">
        <v>76</v>
      </c>
      <c r="C132" s="81">
        <f>160000000*((C129-C130)/(1+C129)^2)</f>
        <v>-775306.51856687001</v>
      </c>
    </row>
    <row r="134" spans="1:26" x14ac:dyDescent="0.25">
      <c r="A134" s="8" t="s">
        <v>79</v>
      </c>
      <c r="B134" s="6"/>
      <c r="C134" s="7"/>
      <c r="D134" s="52"/>
      <c r="E134" s="52"/>
      <c r="F134" s="52"/>
      <c r="G134" s="7"/>
      <c r="H134" s="7"/>
      <c r="I134" s="7"/>
      <c r="J134" s="7"/>
    </row>
    <row r="136" spans="1:26" x14ac:dyDescent="0.25">
      <c r="B136" t="s">
        <v>80</v>
      </c>
      <c r="C136" s="23">
        <f>6%/(1-(1+6%)^-3)</f>
        <v>0.374109812790551</v>
      </c>
      <c r="F136" s="23">
        <f>-102.6%</f>
        <v>-1.026</v>
      </c>
    </row>
    <row r="137" spans="1:26" x14ac:dyDescent="0.25">
      <c r="F137" s="24">
        <f>C136</f>
        <v>0.374109812790551</v>
      </c>
    </row>
    <row r="138" spans="1:26" x14ac:dyDescent="0.25">
      <c r="F138" s="24">
        <f>F137</f>
        <v>0.374109812790551</v>
      </c>
      <c r="M138" s="9"/>
      <c r="N138" s="75">
        <v>1.2E-2</v>
      </c>
      <c r="P138" s="9"/>
      <c r="Q138" s="75">
        <v>7.9000000000000008E-3</v>
      </c>
      <c r="R138" s="11"/>
      <c r="S138" s="9"/>
      <c r="T138" s="75">
        <v>2.5000000000000001E-2</v>
      </c>
      <c r="V138" s="9"/>
      <c r="W138" s="75">
        <v>3.6999999999999998E-2</v>
      </c>
      <c r="Y138" s="9"/>
      <c r="Z138" s="75">
        <v>4.5999999999999999E-2</v>
      </c>
    </row>
    <row r="139" spans="1:26" x14ac:dyDescent="0.25">
      <c r="F139" s="24">
        <f>F138</f>
        <v>0.374109812790551</v>
      </c>
      <c r="M139" s="9"/>
      <c r="N139" s="75">
        <v>1.2E-2</v>
      </c>
      <c r="P139" s="9"/>
      <c r="Q139" s="75">
        <v>7.9000000000000008E-3</v>
      </c>
      <c r="R139" s="11"/>
      <c r="S139" s="9"/>
      <c r="T139" s="75">
        <v>2.5000000000000001E-2</v>
      </c>
      <c r="V139" s="9"/>
      <c r="W139" s="75">
        <v>3.6999999999999998E-2</v>
      </c>
      <c r="Y139" s="14" t="s">
        <v>4</v>
      </c>
      <c r="Z139" s="75">
        <v>4.5999999999999999E-2</v>
      </c>
    </row>
    <row r="140" spans="1:26" ht="15.75" thickBot="1" x14ac:dyDescent="0.3"/>
    <row r="141" spans="1:26" ht="15.75" thickBot="1" x14ac:dyDescent="0.3">
      <c r="D141" t="s">
        <v>81</v>
      </c>
      <c r="F141" s="82">
        <f>IRR(F136:F139)</f>
        <v>4.6247460140920182E-2</v>
      </c>
    </row>
    <row r="144" spans="1:26" x14ac:dyDescent="0.25">
      <c r="A144" s="8" t="s">
        <v>82</v>
      </c>
      <c r="B144" s="6"/>
      <c r="C144" s="7"/>
      <c r="D144" s="52"/>
      <c r="E144" s="52"/>
      <c r="F144" s="52"/>
      <c r="G144" s="7"/>
      <c r="H144" s="7"/>
      <c r="I144" s="7"/>
      <c r="J144" s="7"/>
    </row>
    <row r="146" spans="2:26" x14ac:dyDescent="0.25">
      <c r="B146" t="s">
        <v>83</v>
      </c>
      <c r="C146">
        <v>45.93</v>
      </c>
    </row>
    <row r="147" spans="2:26" x14ac:dyDescent="0.25">
      <c r="B147" t="s">
        <v>84</v>
      </c>
      <c r="C147">
        <v>159</v>
      </c>
    </row>
    <row r="148" spans="2:26" x14ac:dyDescent="0.25">
      <c r="B148" t="s">
        <v>85</v>
      </c>
      <c r="C148">
        <f>500000/C147</f>
        <v>3144.6540880503144</v>
      </c>
    </row>
    <row r="149" spans="2:26" x14ac:dyDescent="0.25">
      <c r="M149" s="9"/>
      <c r="N149" s="45">
        <v>60000</v>
      </c>
      <c r="P149" s="9"/>
      <c r="Q149" s="45">
        <v>130000</v>
      </c>
      <c r="R149" s="11"/>
      <c r="S149" s="9"/>
      <c r="T149" s="45">
        <v>200000</v>
      </c>
      <c r="V149" s="9"/>
      <c r="W149" s="45">
        <v>250000</v>
      </c>
      <c r="Y149" s="9"/>
      <c r="Z149" s="45">
        <v>900000</v>
      </c>
    </row>
    <row r="150" spans="2:26" x14ac:dyDescent="0.25">
      <c r="B150" t="s">
        <v>87</v>
      </c>
      <c r="C150" s="83">
        <f>C146*C148</f>
        <v>144433.96226415093</v>
      </c>
      <c r="M150" s="9"/>
      <c r="N150" s="45">
        <v>60000</v>
      </c>
      <c r="P150" s="14" t="s">
        <v>4</v>
      </c>
      <c r="Q150" s="45">
        <v>130000</v>
      </c>
      <c r="R150" s="11"/>
      <c r="S150" s="9"/>
      <c r="T150" s="45">
        <v>200000</v>
      </c>
      <c r="V150" s="9"/>
      <c r="W150" s="45">
        <v>250000</v>
      </c>
      <c r="Y150" s="9"/>
      <c r="Z150" s="45">
        <v>900000</v>
      </c>
    </row>
    <row r="151" spans="2:26" x14ac:dyDescent="0.25">
      <c r="B151" t="s">
        <v>86</v>
      </c>
      <c r="C151" s="84">
        <v>1.1222000000000001</v>
      </c>
    </row>
    <row r="152" spans="2:26" x14ac:dyDescent="0.25">
      <c r="B152" t="s">
        <v>88</v>
      </c>
      <c r="C152" s="85">
        <f>C150/C151</f>
        <v>128706.07936566648</v>
      </c>
    </row>
  </sheetData>
  <mergeCells count="21">
    <mergeCell ref="C22:G22"/>
    <mergeCell ref="C23:D23"/>
    <mergeCell ref="F23:G23"/>
    <mergeCell ref="C32:G32"/>
    <mergeCell ref="C33:D33"/>
    <mergeCell ref="F33:G33"/>
    <mergeCell ref="C41:G41"/>
    <mergeCell ref="C42:D42"/>
    <mergeCell ref="F42:G42"/>
    <mergeCell ref="C53:G53"/>
    <mergeCell ref="C54:D54"/>
    <mergeCell ref="F54:G54"/>
    <mergeCell ref="C80:G80"/>
    <mergeCell ref="C81:D81"/>
    <mergeCell ref="F81:G81"/>
    <mergeCell ref="C62:G62"/>
    <mergeCell ref="C63:D63"/>
    <mergeCell ref="F63:G63"/>
    <mergeCell ref="C71:G71"/>
    <mergeCell ref="C72:D72"/>
    <mergeCell ref="F72:G7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abSelected="1" workbookViewId="0">
      <selection activeCell="H23" sqref="H23"/>
    </sheetView>
  </sheetViews>
  <sheetFormatPr baseColWidth="10" defaultRowHeight="15" x14ac:dyDescent="0.25"/>
  <cols>
    <col min="1" max="1" width="6" customWidth="1"/>
    <col min="2" max="2" width="26.28515625" customWidth="1"/>
    <col min="4" max="4" width="2.7109375" customWidth="1"/>
    <col min="5" max="14" width="5.28515625" customWidth="1"/>
  </cols>
  <sheetData>
    <row r="1" spans="2:14" ht="15.75" thickBot="1" x14ac:dyDescent="0.3">
      <c r="B1" s="91" t="s">
        <v>91</v>
      </c>
      <c r="C1" t="s">
        <v>101</v>
      </c>
    </row>
    <row r="2" spans="2:14" ht="15.75" thickBot="1" x14ac:dyDescent="0.3">
      <c r="B2" s="92" t="s">
        <v>92</v>
      </c>
    </row>
    <row r="5" spans="2:14" ht="15.75" thickBot="1" x14ac:dyDescent="0.3">
      <c r="C5" t="s">
        <v>102</v>
      </c>
      <c r="E5" s="97" t="s">
        <v>103</v>
      </c>
      <c r="F5" s="97" t="s">
        <v>104</v>
      </c>
      <c r="G5" s="97" t="s">
        <v>105</v>
      </c>
      <c r="H5" s="97" t="s">
        <v>106</v>
      </c>
      <c r="I5" s="97" t="s">
        <v>107</v>
      </c>
      <c r="J5" s="97" t="s">
        <v>108</v>
      </c>
      <c r="K5" s="97" t="s">
        <v>109</v>
      </c>
      <c r="L5" s="97" t="s">
        <v>110</v>
      </c>
      <c r="M5" s="97" t="s">
        <v>111</v>
      </c>
      <c r="N5" s="97" t="s">
        <v>112</v>
      </c>
    </row>
    <row r="6" spans="2:14" x14ac:dyDescent="0.25">
      <c r="B6" s="93" t="s">
        <v>93</v>
      </c>
      <c r="C6" s="98">
        <f>SUM(E6:N6)</f>
        <v>16</v>
      </c>
      <c r="E6" s="96">
        <v>2</v>
      </c>
      <c r="F6" s="96">
        <v>2</v>
      </c>
      <c r="G6" s="96">
        <v>2</v>
      </c>
      <c r="H6" s="96">
        <v>0</v>
      </c>
      <c r="I6" s="96">
        <v>2</v>
      </c>
      <c r="J6" s="96">
        <v>2</v>
      </c>
      <c r="K6" s="96">
        <v>0</v>
      </c>
      <c r="L6" s="96">
        <v>2</v>
      </c>
      <c r="M6" s="96">
        <v>2</v>
      </c>
      <c r="N6" s="96">
        <v>2</v>
      </c>
    </row>
    <row r="7" spans="2:14" x14ac:dyDescent="0.25">
      <c r="B7" s="94" t="s">
        <v>94</v>
      </c>
      <c r="C7" s="98">
        <f t="shared" ref="C7:C14" si="0">SUM(E7:N7)</f>
        <v>18</v>
      </c>
      <c r="E7" s="96">
        <v>2</v>
      </c>
      <c r="F7" s="96">
        <v>2</v>
      </c>
      <c r="G7" s="96">
        <v>2</v>
      </c>
      <c r="H7" s="96">
        <v>0</v>
      </c>
      <c r="I7" s="96">
        <v>2</v>
      </c>
      <c r="J7" s="96">
        <v>2</v>
      </c>
      <c r="K7" s="96">
        <v>2</v>
      </c>
      <c r="L7" s="96">
        <v>2</v>
      </c>
      <c r="M7" s="96">
        <v>2</v>
      </c>
      <c r="N7" s="96">
        <v>2</v>
      </c>
    </row>
    <row r="8" spans="2:14" x14ac:dyDescent="0.25">
      <c r="B8" s="94" t="s">
        <v>95</v>
      </c>
      <c r="C8" s="98">
        <f t="shared" si="0"/>
        <v>18</v>
      </c>
      <c r="E8" s="96">
        <v>2</v>
      </c>
      <c r="F8" s="96">
        <v>2</v>
      </c>
      <c r="G8" s="96">
        <v>2</v>
      </c>
      <c r="H8" s="96">
        <v>2</v>
      </c>
      <c r="I8" s="96">
        <v>2</v>
      </c>
      <c r="J8" s="96">
        <v>2</v>
      </c>
      <c r="K8" s="96"/>
      <c r="L8" s="96">
        <v>2</v>
      </c>
      <c r="M8" s="96">
        <v>2</v>
      </c>
      <c r="N8" s="96">
        <v>2</v>
      </c>
    </row>
    <row r="9" spans="2:14" x14ac:dyDescent="0.25">
      <c r="B9" s="94" t="s">
        <v>96</v>
      </c>
      <c r="C9" s="98">
        <f t="shared" si="0"/>
        <v>18</v>
      </c>
      <c r="E9" s="96">
        <v>2</v>
      </c>
      <c r="F9" s="96">
        <v>2</v>
      </c>
      <c r="G9" s="96">
        <v>2</v>
      </c>
      <c r="H9" s="96">
        <v>2</v>
      </c>
      <c r="I9" s="96">
        <v>2</v>
      </c>
      <c r="J9" s="96">
        <v>2</v>
      </c>
      <c r="K9" s="96">
        <v>0</v>
      </c>
      <c r="L9" s="96">
        <v>2</v>
      </c>
      <c r="M9" s="96">
        <v>2</v>
      </c>
      <c r="N9" s="96">
        <v>2</v>
      </c>
    </row>
    <row r="10" spans="2:14" x14ac:dyDescent="0.25">
      <c r="B10" s="94" t="s">
        <v>97</v>
      </c>
      <c r="C10" s="98">
        <f t="shared" si="0"/>
        <v>16</v>
      </c>
      <c r="E10" s="96">
        <v>2</v>
      </c>
      <c r="F10" s="96">
        <v>2</v>
      </c>
      <c r="G10" s="96">
        <v>2</v>
      </c>
      <c r="H10" s="96">
        <v>2</v>
      </c>
      <c r="I10" s="96">
        <v>2</v>
      </c>
      <c r="J10" s="96">
        <v>2</v>
      </c>
      <c r="K10" s="96">
        <v>0</v>
      </c>
      <c r="L10" s="96">
        <v>2</v>
      </c>
      <c r="M10" s="96">
        <v>0</v>
      </c>
      <c r="N10" s="96">
        <v>2</v>
      </c>
    </row>
    <row r="11" spans="2:14" x14ac:dyDescent="0.25">
      <c r="B11" s="94" t="s">
        <v>98</v>
      </c>
      <c r="C11" s="98">
        <f t="shared" si="0"/>
        <v>14</v>
      </c>
      <c r="E11" s="96">
        <v>2</v>
      </c>
      <c r="F11" s="96">
        <v>2</v>
      </c>
      <c r="G11" s="96">
        <v>2</v>
      </c>
      <c r="H11" s="96">
        <v>0</v>
      </c>
      <c r="I11" s="96">
        <v>2</v>
      </c>
      <c r="J11" s="96">
        <v>2</v>
      </c>
      <c r="K11" s="96"/>
      <c r="L11" s="96">
        <v>2</v>
      </c>
      <c r="M11" s="96">
        <v>0</v>
      </c>
      <c r="N11" s="96">
        <v>2</v>
      </c>
    </row>
    <row r="12" spans="2:14" x14ac:dyDescent="0.25">
      <c r="B12" s="94" t="s">
        <v>99</v>
      </c>
      <c r="C12" s="98">
        <f t="shared" si="0"/>
        <v>12</v>
      </c>
      <c r="E12" s="96">
        <v>2</v>
      </c>
      <c r="F12" s="96">
        <v>0</v>
      </c>
      <c r="G12" s="96">
        <v>2</v>
      </c>
      <c r="H12" s="96">
        <v>2</v>
      </c>
      <c r="I12" s="96">
        <v>0</v>
      </c>
      <c r="J12" s="96">
        <v>2</v>
      </c>
      <c r="K12" s="96">
        <v>0</v>
      </c>
      <c r="L12" s="96">
        <v>2</v>
      </c>
      <c r="M12" s="96">
        <v>0</v>
      </c>
      <c r="N12" s="96">
        <v>2</v>
      </c>
    </row>
    <row r="13" spans="2:14" x14ac:dyDescent="0.25">
      <c r="B13" s="94" t="s">
        <v>100</v>
      </c>
      <c r="C13" s="98">
        <f t="shared" si="0"/>
        <v>12</v>
      </c>
      <c r="E13" s="96">
        <v>2</v>
      </c>
      <c r="F13" s="96">
        <v>2</v>
      </c>
      <c r="G13" s="96">
        <v>2</v>
      </c>
      <c r="H13" s="96">
        <v>0</v>
      </c>
      <c r="I13" s="96">
        <v>2</v>
      </c>
      <c r="J13" s="96">
        <v>0</v>
      </c>
      <c r="K13" s="96">
        <v>0</v>
      </c>
      <c r="L13" s="96">
        <v>2</v>
      </c>
      <c r="M13" s="96">
        <v>2</v>
      </c>
      <c r="N13" s="96">
        <v>0</v>
      </c>
    </row>
    <row r="14" spans="2:14" ht="15.75" thickBot="1" x14ac:dyDescent="0.3">
      <c r="B14" s="95"/>
      <c r="C14" s="98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6" spans="2:14" x14ac:dyDescent="0.25">
      <c r="B16" s="99" t="s">
        <v>113</v>
      </c>
      <c r="C16" s="98">
        <f>AVERAGE(C6:C13)</f>
        <v>15.5</v>
      </c>
      <c r="D16" s="98"/>
      <c r="E16" s="100">
        <f t="shared" ref="D16:N16" si="1">AVERAGE(E6:E13)</f>
        <v>2</v>
      </c>
      <c r="F16" s="100">
        <f t="shared" si="1"/>
        <v>1.75</v>
      </c>
      <c r="G16" s="100">
        <f t="shared" si="1"/>
        <v>2</v>
      </c>
      <c r="H16" s="101">
        <f t="shared" si="1"/>
        <v>1</v>
      </c>
      <c r="I16" s="100">
        <f t="shared" si="1"/>
        <v>1.75</v>
      </c>
      <c r="J16" s="100">
        <f t="shared" si="1"/>
        <v>1.75</v>
      </c>
      <c r="K16" s="101">
        <f t="shared" si="1"/>
        <v>0.33333333333333331</v>
      </c>
      <c r="L16" s="100">
        <f t="shared" si="1"/>
        <v>2</v>
      </c>
      <c r="M16" s="100">
        <f t="shared" si="1"/>
        <v>1.25</v>
      </c>
      <c r="N16" s="100">
        <f t="shared" si="1"/>
        <v>1.75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</vt:lpstr>
      <vt:lpstr>Notes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AFH</cp:lastModifiedBy>
  <dcterms:created xsi:type="dcterms:W3CDTF">2016-09-27T16:23:16Z</dcterms:created>
  <dcterms:modified xsi:type="dcterms:W3CDTF">2016-09-28T11:54:55Z</dcterms:modified>
</cp:coreProperties>
</file>