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Users\Guillaume Dumas\Downloads\"/>
    </mc:Choice>
  </mc:AlternateContent>
  <xr:revisionPtr revIDLastSave="0" documentId="13_ncr:1_{5DD8E646-26FF-41B0-ACBE-2F3508E42089}" xr6:coauthVersionLast="47" xr6:coauthVersionMax="47" xr10:uidLastSave="{00000000-0000-0000-0000-000000000000}"/>
  <bookViews>
    <workbookView xWindow="-110" yWindow="-110" windowWidth="19420" windowHeight="11500" xr2:uid="{00000000-000D-0000-FFFF-FFFF00000000}"/>
  </bookViews>
  <sheets>
    <sheet name="Feuil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9" i="1" l="1"/>
  <c r="E29" i="1"/>
  <c r="B29" i="1"/>
  <c r="J28" i="1"/>
  <c r="G28" i="1"/>
  <c r="D28" i="1"/>
  <c r="E24" i="1"/>
  <c r="B24" i="1"/>
  <c r="H22" i="1"/>
  <c r="J22" i="1" s="1"/>
  <c r="E22" i="1"/>
  <c r="G22" i="1" s="1"/>
  <c r="B22" i="1"/>
  <c r="D22" i="1" s="1"/>
  <c r="J20" i="1"/>
  <c r="B11" i="1"/>
  <c r="C6" i="1"/>
  <c r="D5" i="1"/>
  <c r="C5" i="1"/>
  <c r="B5" i="1"/>
  <c r="B6" i="1" s="1"/>
  <c r="D4" i="1"/>
  <c r="C4" i="1"/>
  <c r="B4" i="1"/>
  <c r="D6" i="1" l="1"/>
  <c r="B7" i="1" s="1"/>
  <c r="B8" i="1" s="1"/>
  <c r="C7" i="1"/>
  <c r="C8" i="1" s="1"/>
  <c r="D7" i="1"/>
  <c r="D8" i="1" s="1"/>
  <c r="J27" i="1"/>
  <c r="I27" i="1" s="1"/>
  <c r="I29" i="1" s="1"/>
  <c r="J29" i="1" l="1"/>
  <c r="B12" i="1"/>
  <c r="C11" i="1"/>
  <c r="C12" i="1" s="1"/>
  <c r="F24" i="1" l="1"/>
  <c r="G24" i="1" s="1"/>
  <c r="E26" i="1" s="1"/>
  <c r="C24" i="1"/>
  <c r="D24" i="1" s="1"/>
  <c r="B26" i="1" s="1"/>
  <c r="F26" i="1"/>
  <c r="G26" i="1" s="1"/>
  <c r="G27" i="1" s="1"/>
  <c r="C26" i="1"/>
  <c r="D26" i="1" l="1"/>
  <c r="D27" i="1" s="1"/>
  <c r="F27" i="1"/>
  <c r="F29" i="1" s="1"/>
  <c r="G29" i="1"/>
  <c r="C27" i="1" l="1"/>
  <c r="C29" i="1" s="1"/>
  <c r="D29" i="1"/>
</calcChain>
</file>

<file path=xl/sharedStrings.xml><?xml version="1.0" encoding="utf-8"?>
<sst xmlns="http://schemas.openxmlformats.org/spreadsheetml/2006/main" count="71" uniqueCount="65">
  <si>
    <t>Admini</t>
  </si>
  <si>
    <t>Logistique</t>
  </si>
  <si>
    <t>Total après répartition secondaire</t>
  </si>
  <si>
    <t>PU</t>
  </si>
  <si>
    <t>Total</t>
  </si>
  <si>
    <t>Beignets</t>
  </si>
  <si>
    <t>Résultat</t>
  </si>
  <si>
    <t>Résultat pour toute l'entreprise</t>
  </si>
  <si>
    <t>Bénéfice de 5500 euros environ</t>
  </si>
  <si>
    <t>Résultat par objet de couts</t>
  </si>
  <si>
    <t>Perte sur Beignet (environ 4 centimes par beignet)</t>
  </si>
  <si>
    <t>Amélioration</t>
  </si>
  <si>
    <t xml:space="preserve">Possibiltié d'augmenter le CA en jouant sur </t>
  </si>
  <si>
    <t>Les quantités : privilégier la vente des produits qui margent (boissons et chouchous)</t>
  </si>
  <si>
    <t>Les prix unitaire de vente (notamment des beignets) pour commencer à dégager du bénéfice. Attention : augmentation des PU = Baisse des quantités vendues</t>
  </si>
  <si>
    <t>Possibilité de baisser les couts</t>
  </si>
  <si>
    <t xml:space="preserve">A 30 % de com, le saisonnier touche 9 000 + 4500 +2700 sur la saison. Ce qui est beaucoup. Le bénéfice augmenterait de 540 € pour chaque 1% de commission en moins. </t>
  </si>
  <si>
    <t xml:space="preserve">Pour les MP, possibilité de réduire la qualité des MP ou de changer de fournisseur. </t>
  </si>
  <si>
    <t>Commentaires sur la méthode.</t>
  </si>
  <si>
    <t xml:space="preserve">La méthode des centre d'analyse semble ici pertinente car il y  beaucoup de couts directs et les objets de couts sont peu nombreux et standardisés. </t>
  </si>
  <si>
    <t xml:space="preserve">Plusierus approximation peuvent générer des effets de subventionnements croisés. </t>
  </si>
  <si>
    <t xml:space="preserve"> -&gt; On estime que le boissons prenne 0 minutes en préparation. Il y a cependant un temps lié à l'achat et au transport de ces éléments. On dit alors que les beigents et les chouchous subventionnent les boissons (ils prennent à leurs comptes des couts de préparations imputables aux boissons).</t>
  </si>
  <si>
    <t xml:space="preserve"> Avec les nouveaux temps de préparation (incluant une préparation pour les boissons), le résultats des chouchous et beignets augmenteraient et celui des boissons baisserait.</t>
  </si>
  <si>
    <t>Approximation liée à la répartition et la qualification des charges</t>
  </si>
  <si>
    <t>Approximation liée à l'untié d'œuvre</t>
  </si>
  <si>
    <t>Approximation liée au découpage en centre d'analyse</t>
  </si>
  <si>
    <t>Bénéfice de 28 centimes par paquet de chouchous (marge = 0,27/2 = 13,5%)</t>
  </si>
  <si>
    <t>Bénéfice de 85 centimes pour les boissons (marge = 42,5%)</t>
  </si>
  <si>
    <t>Quasi perte sur les beignets peut être une stratégie pour attirer le client et marger sur les produits qui margent le plus, à savoir les boissons (et, dans une moindre mesure, les chouchous).</t>
  </si>
  <si>
    <t xml:space="preserve">Les principaux couts sont la commission et l'achat de MP. </t>
  </si>
  <si>
    <t xml:space="preserve"> -&gt; Le salaire du fondateur (Gabin) est répartit en fonction de % de temps passé dans chaque centre. Cette répartiton peut être imprécise et changer dans le temps. Le cout lié au salaire de Gabin sera alors mal répartit dans les centres. </t>
  </si>
  <si>
    <t xml:space="preserve"> -&gt; A l'heure actuelle, la logistique est un centre auxiliare dont le coût s'impacte sur les chouchous et beignets (en préparation). Or, les boissons sont aussi transportées. Le centre transport pourrait être qualifié de principal et on pourrait trouver une unité d'oeuvre répartissant son coût sur les 3 Objet de coût. </t>
  </si>
  <si>
    <t xml:space="preserve"> -&gt; Le centre de structure a pour UO le montant de charges indirects. L'objet de cout boisson ne supportant pas de coût indirect, il ne supporte pas non plus de coûts administratifs. Les coûts administratifs permettent à toute l'activité d'exiter (vente de chouchou, beignets et boissons). Il faudrait toruver une UO qui permette de répartir le cout admisitratif sur tous les produits (comme par exemple le nombre de produit ou le CA). La mauvaise UO du centre administratif génère un subventionnement croisé : Chouchous et beignets prennent à leu charge une partie des coûts administratifs imputables au boissons). </t>
  </si>
  <si>
    <t>Tableau de répartition couts indirects</t>
  </si>
  <si>
    <t>Prép/cuisine</t>
  </si>
  <si>
    <t>Répartition primaire</t>
  </si>
  <si>
    <t xml:space="preserve">    Salaire Gabin</t>
  </si>
  <si>
    <t xml:space="preserve">    Autres charges </t>
  </si>
  <si>
    <t>Total répartition primaire</t>
  </si>
  <si>
    <t>Répartition secondaire</t>
  </si>
  <si>
    <t>Unité d'œuvre</t>
  </si>
  <si>
    <t>Temps de préparation (en minute)</t>
  </si>
  <si>
    <t>Volume de cout indirects</t>
  </si>
  <si>
    <t>Rien car centre auxiliaire. Les couts ont déjà été répartis sur les autres centres.</t>
  </si>
  <si>
    <t>Nombre d'unité d'œuvre</t>
  </si>
  <si>
    <r>
      <t xml:space="preserve"> On prend ici tous les coûts indirects des </t>
    </r>
    <r>
      <rPr>
        <u/>
        <sz val="11"/>
        <color theme="1"/>
        <rFont val="Calibri"/>
        <family val="2"/>
        <scheme val="minor"/>
      </rPr>
      <t>autres</t>
    </r>
    <r>
      <rPr>
        <sz val="11"/>
        <color theme="1"/>
        <rFont val="Calibri"/>
        <family val="2"/>
        <scheme val="minor"/>
      </rPr>
      <t xml:space="preserve"> centres.</t>
    </r>
  </si>
  <si>
    <t>Cout par Unité d'œuvre</t>
  </si>
  <si>
    <t>Pour chaque mintue de préparation/cuisine, il y aura 18 centimes de couts ajoutés</t>
  </si>
  <si>
    <t>Pour chaque euros de couts indirects, on ajoutera 36 centimes de cout administratif.</t>
  </si>
  <si>
    <t xml:space="preserve">Rq : On ne parle pas de stock dans l'énoncé, pas besoin de faire de tableau de variation de stocks. </t>
  </si>
  <si>
    <t>chouchous</t>
  </si>
  <si>
    <t>Boissons</t>
  </si>
  <si>
    <t>qté</t>
  </si>
  <si>
    <t>Couts directs</t>
  </si>
  <si>
    <t>Achat de marchandises</t>
  </si>
  <si>
    <t>Achat de MP</t>
  </si>
  <si>
    <t>Commission</t>
  </si>
  <si>
    <t>Couts indirects</t>
  </si>
  <si>
    <t>Préparation/cuisine</t>
  </si>
  <si>
    <t>Boisson ne consomme pas de temps de préparation</t>
  </si>
  <si>
    <t>Couts des centres auxiliaires (structures)</t>
  </si>
  <si>
    <t>Couts complets</t>
  </si>
  <si>
    <t>Chiffre d'affaires</t>
  </si>
  <si>
    <t>Pour retarcer les calculs, cliquez sur la case, le calcul apparaitra dans la barre du haut</t>
  </si>
  <si>
    <t>Pas de couts indirects = pas d'imputation de couts de structure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</si>
</sst>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sz val="11"/>
      <color rgb="FFFF0000"/>
      <name val="Calibri"/>
      <family val="2"/>
      <scheme val="minor"/>
    </font>
    <font>
      <u/>
      <sz val="11"/>
      <color theme="1"/>
      <name val="Calibri"/>
      <family val="2"/>
      <scheme val="minor"/>
    </font>
    <font>
      <b/>
      <u/>
      <sz val="11"/>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00B0F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14">
    <xf numFmtId="0" fontId="0" fillId="0" borderId="0" xfId="0"/>
    <xf numFmtId="0" fontId="0" fillId="0" borderId="1" xfId="0" applyBorder="1"/>
    <xf numFmtId="9" fontId="0" fillId="0" borderId="1" xfId="0" applyNumberFormat="1" applyBorder="1"/>
    <xf numFmtId="0" fontId="1" fillId="0" borderId="0" xfId="0" applyFont="1"/>
    <xf numFmtId="0" fontId="3" fillId="0" borderId="0" xfId="0" applyFont="1"/>
    <xf numFmtId="0" fontId="0" fillId="2" borderId="1" xfId="0" applyFill="1" applyBorder="1"/>
    <xf numFmtId="0" fontId="0" fillId="3" borderId="1" xfId="0" applyFill="1" applyBorder="1"/>
    <xf numFmtId="0" fontId="0" fillId="3" borderId="0" xfId="0" applyFill="1"/>
    <xf numFmtId="0" fontId="2" fillId="0" borderId="0" xfId="0" applyFont="1"/>
    <xf numFmtId="0" fontId="4" fillId="0" borderId="1" xfId="0" applyFont="1" applyBorder="1"/>
    <xf numFmtId="0" fontId="0" fillId="0" borderId="4" xfId="0" applyBorder="1" applyAlignment="1">
      <alignment horizontal="center"/>
    </xf>
    <xf numFmtId="0" fontId="0" fillId="0" borderId="3" xfId="0" applyBorder="1" applyAlignment="1">
      <alignment horizontal="center"/>
    </xf>
    <xf numFmtId="0" fontId="0" fillId="0" borderId="2" xfId="0" applyBorder="1" applyAlignment="1">
      <alignment horizontal="center"/>
    </xf>
    <xf numFmtId="0" fontId="0" fillId="0" borderId="1" xfId="0"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0"/>
  <sheetViews>
    <sheetView tabSelected="1" workbookViewId="0">
      <selection activeCell="B49" sqref="B49"/>
    </sheetView>
  </sheetViews>
  <sheetFormatPr baseColWidth="10" defaultRowHeight="14.5" x14ac:dyDescent="0.35"/>
  <cols>
    <col min="1" max="1" width="19.36328125" customWidth="1"/>
    <col min="2" max="2" width="10.90625" customWidth="1"/>
    <col min="3" max="3" width="6.6328125" customWidth="1"/>
    <col min="4" max="4" width="9.26953125" customWidth="1"/>
    <col min="5" max="5" width="5.81640625" bestFit="1" customWidth="1"/>
    <col min="6" max="6" width="5.90625" customWidth="1"/>
    <col min="7" max="7" width="5.81640625" bestFit="1" customWidth="1"/>
    <col min="8" max="8" width="5.36328125" customWidth="1"/>
    <col min="9" max="9" width="6.26953125" bestFit="1" customWidth="1"/>
    <col min="10" max="10" width="8" customWidth="1"/>
  </cols>
  <sheetData>
    <row r="1" spans="1:10" x14ac:dyDescent="0.35">
      <c r="A1" s="10" t="s">
        <v>33</v>
      </c>
      <c r="B1" s="11"/>
      <c r="C1" s="11"/>
      <c r="D1" s="12"/>
    </row>
    <row r="2" spans="1:10" x14ac:dyDescent="0.35">
      <c r="A2" s="1"/>
      <c r="B2" s="1" t="s">
        <v>34</v>
      </c>
      <c r="C2" s="1" t="s">
        <v>0</v>
      </c>
      <c r="D2" s="1" t="s">
        <v>1</v>
      </c>
    </row>
    <row r="3" spans="1:10" x14ac:dyDescent="0.35">
      <c r="A3" s="1" t="s">
        <v>35</v>
      </c>
      <c r="B3" s="1"/>
      <c r="C3" s="1"/>
      <c r="D3" s="1"/>
      <c r="H3" s="8" t="s">
        <v>63</v>
      </c>
    </row>
    <row r="4" spans="1:10" x14ac:dyDescent="0.35">
      <c r="A4" s="1" t="s">
        <v>36</v>
      </c>
      <c r="B4" s="1">
        <f>0.55*4000</f>
        <v>2200</v>
      </c>
      <c r="C4" s="1">
        <f>0.25*4000</f>
        <v>1000</v>
      </c>
      <c r="D4" s="1">
        <f>0.2*4000</f>
        <v>800</v>
      </c>
    </row>
    <row r="5" spans="1:10" x14ac:dyDescent="0.35">
      <c r="A5" s="1" t="s">
        <v>37</v>
      </c>
      <c r="B5" s="1">
        <f>1400+800+850</f>
        <v>3050</v>
      </c>
      <c r="C5" s="1">
        <f>1200+250</f>
        <v>1450</v>
      </c>
      <c r="D5" s="1">
        <f>750+1600</f>
        <v>2350</v>
      </c>
    </row>
    <row r="6" spans="1:10" x14ac:dyDescent="0.35">
      <c r="A6" s="1" t="s">
        <v>38</v>
      </c>
      <c r="B6" s="1">
        <f>B5+B4</f>
        <v>5250</v>
      </c>
      <c r="C6" s="1">
        <f t="shared" ref="C6:D6" si="0">C5+C4</f>
        <v>2450</v>
      </c>
      <c r="D6" s="1">
        <f t="shared" si="0"/>
        <v>3150</v>
      </c>
    </row>
    <row r="7" spans="1:10" x14ac:dyDescent="0.35">
      <c r="A7" s="1" t="s">
        <v>39</v>
      </c>
      <c r="B7" s="1">
        <f>0.85*D6</f>
        <v>2677.5</v>
      </c>
      <c r="C7" s="1">
        <f>0.15*D6</f>
        <v>472.5</v>
      </c>
      <c r="D7" s="1">
        <f>-D6</f>
        <v>-3150</v>
      </c>
    </row>
    <row r="8" spans="1:10" x14ac:dyDescent="0.35">
      <c r="A8" s="1" t="s">
        <v>2</v>
      </c>
      <c r="B8" s="1">
        <f>B7+B6</f>
        <v>7927.5</v>
      </c>
      <c r="C8" s="1">
        <f t="shared" ref="C8:D8" si="1">C7+C6</f>
        <v>2922.5</v>
      </c>
      <c r="D8" s="1">
        <f t="shared" si="1"/>
        <v>0</v>
      </c>
    </row>
    <row r="10" spans="1:10" x14ac:dyDescent="0.35">
      <c r="A10" s="1" t="s">
        <v>40</v>
      </c>
      <c r="B10" s="1" t="s">
        <v>41</v>
      </c>
      <c r="C10" s="1" t="s">
        <v>42</v>
      </c>
      <c r="D10" s="5" t="s">
        <v>43</v>
      </c>
    </row>
    <row r="11" spans="1:10" x14ac:dyDescent="0.35">
      <c r="A11" s="1" t="s">
        <v>44</v>
      </c>
      <c r="B11" s="1">
        <f>4*10000+0.5*7500</f>
        <v>43750</v>
      </c>
      <c r="C11" s="6">
        <f>B8+D8</f>
        <v>7927.5</v>
      </c>
      <c r="D11" s="5"/>
      <c r="F11" s="7" t="s">
        <v>45</v>
      </c>
      <c r="G11" s="7"/>
      <c r="H11" s="7"/>
      <c r="I11" s="7"/>
      <c r="J11" s="7"/>
    </row>
    <row r="12" spans="1:10" x14ac:dyDescent="0.35">
      <c r="A12" s="1" t="s">
        <v>46</v>
      </c>
      <c r="B12" s="1">
        <f>B8/B11</f>
        <v>0.1812</v>
      </c>
      <c r="C12" s="1">
        <f>C8/C11</f>
        <v>0.36865342163355408</v>
      </c>
      <c r="D12" s="5"/>
    </row>
    <row r="13" spans="1:10" x14ac:dyDescent="0.35">
      <c r="B13" t="s">
        <v>47</v>
      </c>
    </row>
    <row r="14" spans="1:10" x14ac:dyDescent="0.35">
      <c r="C14" t="s">
        <v>48</v>
      </c>
    </row>
    <row r="16" spans="1:10" x14ac:dyDescent="0.35">
      <c r="A16" s="8" t="s">
        <v>49</v>
      </c>
    </row>
    <row r="17" spans="1:10" x14ac:dyDescent="0.35">
      <c r="A17" s="1"/>
      <c r="B17" s="13" t="s">
        <v>5</v>
      </c>
      <c r="C17" s="13"/>
      <c r="D17" s="13"/>
      <c r="E17" s="13" t="s">
        <v>50</v>
      </c>
      <c r="F17" s="13"/>
      <c r="G17" s="13"/>
      <c r="H17" s="13" t="s">
        <v>51</v>
      </c>
      <c r="I17" s="13"/>
      <c r="J17" s="13"/>
    </row>
    <row r="18" spans="1:10" x14ac:dyDescent="0.35">
      <c r="A18" s="1"/>
      <c r="B18" s="1" t="s">
        <v>52</v>
      </c>
      <c r="C18" s="1" t="s">
        <v>3</v>
      </c>
      <c r="D18" s="1" t="s">
        <v>4</v>
      </c>
      <c r="E18" s="1" t="s">
        <v>52</v>
      </c>
      <c r="F18" s="1" t="s">
        <v>3</v>
      </c>
      <c r="G18" s="1" t="s">
        <v>4</v>
      </c>
      <c r="H18" s="1" t="s">
        <v>52</v>
      </c>
      <c r="I18" s="1" t="s">
        <v>3</v>
      </c>
      <c r="J18" s="1" t="s">
        <v>4</v>
      </c>
    </row>
    <row r="19" spans="1:10" x14ac:dyDescent="0.35">
      <c r="A19" s="9" t="s">
        <v>53</v>
      </c>
      <c r="B19" s="1"/>
      <c r="C19" s="1"/>
      <c r="D19" s="1"/>
      <c r="E19" s="1"/>
      <c r="F19" s="1"/>
      <c r="G19" s="1"/>
      <c r="H19" s="1"/>
      <c r="I19" s="1"/>
      <c r="J19" s="1"/>
    </row>
    <row r="20" spans="1:10" x14ac:dyDescent="0.35">
      <c r="A20" s="1" t="s">
        <v>54</v>
      </c>
      <c r="B20" s="1"/>
      <c r="C20" s="1"/>
      <c r="D20" s="1"/>
      <c r="E20" s="1">
        <v>7500</v>
      </c>
      <c r="F20" s="1">
        <v>1</v>
      </c>
      <c r="G20" s="1">
        <v>7500</v>
      </c>
      <c r="H20" s="1">
        <v>4500</v>
      </c>
      <c r="I20" s="1">
        <v>0.55000000000000004</v>
      </c>
      <c r="J20" s="1">
        <f>I20*H20</f>
        <v>2475</v>
      </c>
    </row>
    <row r="21" spans="1:10" x14ac:dyDescent="0.35">
      <c r="A21" s="1" t="s">
        <v>55</v>
      </c>
      <c r="B21" s="1"/>
      <c r="C21" s="1"/>
      <c r="D21" s="1">
        <v>11500</v>
      </c>
      <c r="E21" s="1"/>
      <c r="F21" s="1"/>
      <c r="G21" s="1"/>
      <c r="H21" s="1"/>
      <c r="I21" s="1"/>
      <c r="J21" s="1"/>
    </row>
    <row r="22" spans="1:10" x14ac:dyDescent="0.35">
      <c r="A22" s="1" t="s">
        <v>56</v>
      </c>
      <c r="B22" s="1">
        <f>10000*3</f>
        <v>30000</v>
      </c>
      <c r="C22" s="2">
        <v>0.3</v>
      </c>
      <c r="D22" s="1">
        <f>C22*B22</f>
        <v>9000</v>
      </c>
      <c r="E22" s="1">
        <f>7500*2</f>
        <v>15000</v>
      </c>
      <c r="F22" s="2">
        <v>0.3</v>
      </c>
      <c r="G22" s="1">
        <f>F22*E22</f>
        <v>4500</v>
      </c>
      <c r="H22" s="1">
        <f>4500*2</f>
        <v>9000</v>
      </c>
      <c r="I22" s="2">
        <v>0.3</v>
      </c>
      <c r="J22" s="1">
        <f>I22*H22</f>
        <v>2700</v>
      </c>
    </row>
    <row r="23" spans="1:10" x14ac:dyDescent="0.35">
      <c r="A23" s="9" t="s">
        <v>57</v>
      </c>
      <c r="B23" s="1"/>
      <c r="C23" s="1"/>
      <c r="D23" s="1"/>
      <c r="E23" s="1"/>
      <c r="F23" s="1"/>
      <c r="G23" s="1"/>
      <c r="H23" s="1"/>
      <c r="I23" s="1"/>
      <c r="J23" s="1"/>
    </row>
    <row r="24" spans="1:10" x14ac:dyDescent="0.35">
      <c r="A24" s="1" t="s">
        <v>58</v>
      </c>
      <c r="B24" s="1">
        <f>10000*4</f>
        <v>40000</v>
      </c>
      <c r="C24" s="1">
        <f>B12</f>
        <v>0.1812</v>
      </c>
      <c r="D24" s="1">
        <f>C24*B24</f>
        <v>7248</v>
      </c>
      <c r="E24" s="1">
        <f>7500*0.5</f>
        <v>3750</v>
      </c>
      <c r="F24" s="1">
        <f>B12</f>
        <v>0.1812</v>
      </c>
      <c r="G24" s="1">
        <f>F24*E24</f>
        <v>679.5</v>
      </c>
      <c r="H24" s="1" t="s">
        <v>59</v>
      </c>
      <c r="I24" s="1"/>
      <c r="J24" s="1"/>
    </row>
    <row r="25" spans="1:10" x14ac:dyDescent="0.35">
      <c r="A25" s="9" t="s">
        <v>60</v>
      </c>
      <c r="B25" s="1"/>
      <c r="C25" s="1"/>
      <c r="D25" s="1"/>
      <c r="E25" s="1"/>
      <c r="F25" s="1"/>
      <c r="G25" s="1"/>
      <c r="H25" s="1"/>
      <c r="I25" s="1"/>
      <c r="J25" s="1"/>
    </row>
    <row r="26" spans="1:10" x14ac:dyDescent="0.35">
      <c r="A26" s="1"/>
      <c r="B26" s="1">
        <f>D24</f>
        <v>7248</v>
      </c>
      <c r="C26" s="1">
        <f>C12</f>
        <v>0.36865342163355408</v>
      </c>
      <c r="D26" s="1">
        <f>C26*B26</f>
        <v>2672</v>
      </c>
      <c r="E26" s="1">
        <f>G24</f>
        <v>679.5</v>
      </c>
      <c r="F26" s="1">
        <f>C12</f>
        <v>0.36865342163355408</v>
      </c>
      <c r="G26" s="1">
        <f>F26*E26</f>
        <v>250.5</v>
      </c>
      <c r="H26" s="1" t="s">
        <v>64</v>
      </c>
      <c r="I26" s="1"/>
      <c r="J26" s="1"/>
    </row>
    <row r="27" spans="1:10" x14ac:dyDescent="0.35">
      <c r="A27" s="9" t="s">
        <v>61</v>
      </c>
      <c r="B27" s="1">
        <v>10000</v>
      </c>
      <c r="C27" s="1">
        <f>D27/B27</f>
        <v>3.0419999999999998</v>
      </c>
      <c r="D27" s="1">
        <f>D26+D24+SUM(D19:D23)</f>
        <v>30420</v>
      </c>
      <c r="E27" s="1">
        <v>7500</v>
      </c>
      <c r="F27" s="1">
        <f>G27/E27</f>
        <v>1.724</v>
      </c>
      <c r="G27" s="1">
        <f>G26+G24+SUM(G19:G23)</f>
        <v>12930</v>
      </c>
      <c r="H27" s="1">
        <v>4500</v>
      </c>
      <c r="I27" s="1">
        <f>J27/H27</f>
        <v>1.1499999999999999</v>
      </c>
      <c r="J27" s="1">
        <f>J26+J24+SUM(J19:J23)</f>
        <v>5175</v>
      </c>
    </row>
    <row r="28" spans="1:10" x14ac:dyDescent="0.35">
      <c r="A28" s="1" t="s">
        <v>62</v>
      </c>
      <c r="B28" s="1">
        <v>10000</v>
      </c>
      <c r="C28" s="1">
        <v>3</v>
      </c>
      <c r="D28" s="1">
        <f>C28*B28</f>
        <v>30000</v>
      </c>
      <c r="E28" s="1">
        <v>7500</v>
      </c>
      <c r="F28" s="1">
        <v>2</v>
      </c>
      <c r="G28" s="1">
        <f>F28*E28</f>
        <v>15000</v>
      </c>
      <c r="H28" s="1">
        <v>4500</v>
      </c>
      <c r="I28" s="1">
        <v>2</v>
      </c>
      <c r="J28" s="1">
        <f>I28*H28</f>
        <v>9000</v>
      </c>
    </row>
    <row r="29" spans="1:10" x14ac:dyDescent="0.35">
      <c r="A29" s="9" t="s">
        <v>6</v>
      </c>
      <c r="B29" s="1">
        <f>B28</f>
        <v>10000</v>
      </c>
      <c r="C29" s="1">
        <f>C28-C27</f>
        <v>-4.1999999999999815E-2</v>
      </c>
      <c r="D29" s="1">
        <f>D28-D27</f>
        <v>-420</v>
      </c>
      <c r="E29" s="1">
        <f>E28</f>
        <v>7500</v>
      </c>
      <c r="F29" s="1">
        <f>F28-F27</f>
        <v>0.27600000000000002</v>
      </c>
      <c r="G29" s="1">
        <f>G28-G27</f>
        <v>2070</v>
      </c>
      <c r="H29" s="1">
        <f>H28</f>
        <v>4500</v>
      </c>
      <c r="I29" s="1">
        <f>I28-I27</f>
        <v>0.85000000000000009</v>
      </c>
      <c r="J29" s="1">
        <f>J28-J27</f>
        <v>3825</v>
      </c>
    </row>
    <row r="31" spans="1:10" x14ac:dyDescent="0.35">
      <c r="A31" s="3" t="s">
        <v>7</v>
      </c>
      <c r="C31" t="s">
        <v>8</v>
      </c>
    </row>
    <row r="32" spans="1:10" x14ac:dyDescent="0.35">
      <c r="A32" s="3" t="s">
        <v>9</v>
      </c>
      <c r="C32" t="s">
        <v>10</v>
      </c>
    </row>
    <row r="33" spans="1:4" x14ac:dyDescent="0.35">
      <c r="A33" s="3"/>
      <c r="C33" t="s">
        <v>26</v>
      </c>
    </row>
    <row r="34" spans="1:4" x14ac:dyDescent="0.35">
      <c r="A34" s="3"/>
      <c r="C34" t="s">
        <v>27</v>
      </c>
    </row>
    <row r="35" spans="1:4" x14ac:dyDescent="0.35">
      <c r="A35" s="3" t="s">
        <v>11</v>
      </c>
      <c r="C35" t="s">
        <v>28</v>
      </c>
    </row>
    <row r="36" spans="1:4" x14ac:dyDescent="0.35">
      <c r="C36" s="4" t="s">
        <v>12</v>
      </c>
    </row>
    <row r="37" spans="1:4" x14ac:dyDescent="0.35">
      <c r="D37" t="s">
        <v>13</v>
      </c>
    </row>
    <row r="38" spans="1:4" x14ac:dyDescent="0.35">
      <c r="D38" t="s">
        <v>14</v>
      </c>
    </row>
    <row r="39" spans="1:4" x14ac:dyDescent="0.35">
      <c r="C39" s="4" t="s">
        <v>15</v>
      </c>
    </row>
    <row r="40" spans="1:4" x14ac:dyDescent="0.35">
      <c r="D40" t="s">
        <v>29</v>
      </c>
    </row>
    <row r="41" spans="1:4" x14ac:dyDescent="0.35">
      <c r="D41" t="s">
        <v>16</v>
      </c>
    </row>
    <row r="42" spans="1:4" x14ac:dyDescent="0.35">
      <c r="D42" t="s">
        <v>17</v>
      </c>
    </row>
    <row r="44" spans="1:4" x14ac:dyDescent="0.35">
      <c r="A44" s="3" t="s">
        <v>18</v>
      </c>
      <c r="C44" t="s">
        <v>19</v>
      </c>
    </row>
    <row r="45" spans="1:4" x14ac:dyDescent="0.35">
      <c r="C45" t="s">
        <v>20</v>
      </c>
    </row>
    <row r="46" spans="1:4" x14ac:dyDescent="0.35">
      <c r="B46" t="s">
        <v>23</v>
      </c>
      <c r="D46" t="s">
        <v>30</v>
      </c>
    </row>
    <row r="47" spans="1:4" x14ac:dyDescent="0.35">
      <c r="B47" t="s">
        <v>24</v>
      </c>
      <c r="D47" t="s">
        <v>21</v>
      </c>
    </row>
    <row r="48" spans="1:4" x14ac:dyDescent="0.35">
      <c r="D48" t="s">
        <v>22</v>
      </c>
    </row>
    <row r="49" spans="2:4" x14ac:dyDescent="0.35">
      <c r="B49" t="s">
        <v>25</v>
      </c>
      <c r="D49" t="s">
        <v>31</v>
      </c>
    </row>
    <row r="50" spans="2:4" x14ac:dyDescent="0.35">
      <c r="D50" t="s">
        <v>32</v>
      </c>
    </row>
  </sheetData>
  <mergeCells count="4">
    <mergeCell ref="A1:D1"/>
    <mergeCell ref="B17:D17"/>
    <mergeCell ref="E17:G17"/>
    <mergeCell ref="H17:J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Universite de Montpellier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c:creator>
  <cp:lastModifiedBy>Guillaume Dumas</cp:lastModifiedBy>
  <dcterms:created xsi:type="dcterms:W3CDTF">2022-01-27T14:10:53Z</dcterms:created>
  <dcterms:modified xsi:type="dcterms:W3CDTF">2025-03-27T09:37:48Z</dcterms:modified>
</cp:coreProperties>
</file>