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umas\Downloads\"/>
    </mc:Choice>
  </mc:AlternateContent>
  <bookViews>
    <workbookView xWindow="0" yWindow="0" windowWidth="19200" windowHeight="6760"/>
  </bookViews>
  <sheets>
    <sheet name="Partie 1" sheetId="1" r:id="rId1"/>
    <sheet name="Partie 2" sheetId="2" r:id="rId2"/>
    <sheet name="Partie 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3" l="1"/>
  <c r="G38" i="3"/>
  <c r="D38" i="3"/>
  <c r="D39" i="3"/>
  <c r="E35" i="3"/>
  <c r="F27" i="3"/>
  <c r="G22" i="3"/>
  <c r="E11" i="3"/>
  <c r="K38" i="3" l="1"/>
  <c r="K19" i="3"/>
  <c r="K18" i="3"/>
  <c r="C4" i="3" l="1"/>
  <c r="C6" i="3"/>
  <c r="B4" i="3"/>
  <c r="D4" i="3"/>
  <c r="D6" i="3" s="1"/>
  <c r="B6" i="3"/>
  <c r="H46" i="3"/>
  <c r="E46" i="3"/>
  <c r="B46" i="3"/>
  <c r="J45" i="3"/>
  <c r="G45" i="3"/>
  <c r="D45" i="3"/>
  <c r="H43" i="3"/>
  <c r="E43" i="3"/>
  <c r="B43" i="3"/>
  <c r="K40" i="3"/>
  <c r="G40" i="3" s="1"/>
  <c r="H35" i="3"/>
  <c r="J39" i="3" s="1"/>
  <c r="B35" i="3"/>
  <c r="D35" i="3" s="1"/>
  <c r="B34" i="3"/>
  <c r="H29" i="3"/>
  <c r="H34" i="3" s="1"/>
  <c r="E29" i="3"/>
  <c r="B29" i="3"/>
  <c r="H26" i="3"/>
  <c r="J26" i="3" s="1"/>
  <c r="E26" i="3"/>
  <c r="G26" i="3" s="1"/>
  <c r="B26" i="3"/>
  <c r="D26" i="3" s="1"/>
  <c r="K20" i="3"/>
  <c r="K17" i="3"/>
  <c r="K16" i="3"/>
  <c r="F14" i="3"/>
  <c r="C14" i="3" s="1"/>
  <c r="F13" i="3"/>
  <c r="C13" i="3" s="1"/>
  <c r="F12" i="3"/>
  <c r="C12" i="3"/>
  <c r="F11" i="3"/>
  <c r="C11" i="3"/>
  <c r="C4" i="2"/>
  <c r="C6" i="2" s="1"/>
  <c r="D4" i="2"/>
  <c r="D6" i="2" s="1"/>
  <c r="B4" i="2"/>
  <c r="B6" i="2" s="1"/>
  <c r="D6" i="1"/>
  <c r="B22" i="3" l="1"/>
  <c r="B27" i="3" s="1"/>
  <c r="B28" i="3" s="1"/>
  <c r="B30" i="3" s="1"/>
  <c r="B14" i="3"/>
  <c r="B13" i="3"/>
  <c r="B12" i="3"/>
  <c r="D12" i="3" s="1"/>
  <c r="B11" i="3"/>
  <c r="D11" i="3" s="1"/>
  <c r="E14" i="3"/>
  <c r="E12" i="3"/>
  <c r="G12" i="3" s="1"/>
  <c r="E13" i="3"/>
  <c r="E22" i="3"/>
  <c r="E27" i="3" s="1"/>
  <c r="E28" i="3" s="1"/>
  <c r="E30" i="3" s="1"/>
  <c r="G39" i="3"/>
  <c r="G35" i="3"/>
  <c r="G41" i="3"/>
  <c r="J40" i="3"/>
  <c r="G11" i="3"/>
  <c r="H22" i="3"/>
  <c r="H27" i="3" s="1"/>
  <c r="H28" i="3" s="1"/>
  <c r="H30" i="3" s="1"/>
  <c r="H14" i="3"/>
  <c r="H13" i="3"/>
  <c r="H12" i="3"/>
  <c r="J12" i="3" s="1"/>
  <c r="H11" i="3"/>
  <c r="J11" i="3" s="1"/>
  <c r="E34" i="3"/>
  <c r="J41" i="3"/>
  <c r="D41" i="3"/>
  <c r="J35" i="3"/>
  <c r="D40" i="3"/>
  <c r="D13" i="3" l="1"/>
  <c r="J20" i="3"/>
  <c r="G18" i="3"/>
  <c r="D16" i="3"/>
  <c r="D14" i="3"/>
  <c r="J19" i="3"/>
  <c r="D17" i="3"/>
  <c r="G13" i="3"/>
  <c r="D18" i="3"/>
  <c r="D21" i="3"/>
  <c r="D19" i="3"/>
  <c r="J17" i="3"/>
  <c r="J18" i="3"/>
  <c r="J13" i="3"/>
  <c r="J16" i="3"/>
  <c r="G16" i="3"/>
  <c r="D20" i="3"/>
  <c r="G17" i="3"/>
  <c r="G21" i="3"/>
  <c r="G19" i="3"/>
  <c r="G20" i="3"/>
  <c r="G14" i="3"/>
  <c r="J14" i="3"/>
  <c r="J21" i="3"/>
  <c r="G27" i="3" l="1"/>
  <c r="G28" i="3" s="1"/>
  <c r="F28" i="3" s="1"/>
  <c r="F29" i="3" s="1"/>
  <c r="J22" i="3"/>
  <c r="I22" i="3" s="1"/>
  <c r="I27" i="3" s="1"/>
  <c r="D22" i="3"/>
  <c r="D27" i="3" s="1"/>
  <c r="D28" i="3" s="1"/>
  <c r="C28" i="3" s="1"/>
  <c r="C29" i="3" s="1"/>
  <c r="C22" i="3" l="1"/>
  <c r="C27" i="3" s="1"/>
  <c r="J27" i="3"/>
  <c r="J28" i="3" s="1"/>
  <c r="I28" i="3" s="1"/>
  <c r="I29" i="3" s="1"/>
  <c r="I34" i="3" s="1"/>
  <c r="F22" i="3"/>
  <c r="D29" i="3"/>
  <c r="D34" i="3" s="1"/>
  <c r="D43" i="3" s="1"/>
  <c r="C30" i="3"/>
  <c r="D30" i="3" s="1"/>
  <c r="C34" i="3"/>
  <c r="F34" i="3"/>
  <c r="F30" i="3"/>
  <c r="G30" i="3" s="1"/>
  <c r="G29" i="3"/>
  <c r="G34" i="3" s="1"/>
  <c r="G43" i="3" s="1"/>
  <c r="J29" i="3" l="1"/>
  <c r="J34" i="3" s="1"/>
  <c r="J43" i="3" s="1"/>
  <c r="I43" i="3" s="1"/>
  <c r="I46" i="3" s="1"/>
  <c r="I30" i="3"/>
  <c r="J30" i="3" s="1"/>
  <c r="C43" i="3"/>
  <c r="C46" i="3" s="1"/>
  <c r="D46" i="3"/>
  <c r="F43" i="3"/>
  <c r="F46" i="3" s="1"/>
  <c r="G46" i="3"/>
  <c r="J46" i="3" l="1"/>
</calcChain>
</file>

<file path=xl/sharedStrings.xml><?xml version="1.0" encoding="utf-8"?>
<sst xmlns="http://schemas.openxmlformats.org/spreadsheetml/2006/main" count="150" uniqueCount="50">
  <si>
    <t>A</t>
  </si>
  <si>
    <t>B</t>
  </si>
  <si>
    <t>C</t>
  </si>
  <si>
    <t>Ventes</t>
  </si>
  <si>
    <t xml:space="preserve"> + SF</t>
  </si>
  <si>
    <t xml:space="preserve"> - SI</t>
  </si>
  <si>
    <t xml:space="preserve"> = A produire</t>
  </si>
  <si>
    <t>CA</t>
  </si>
  <si>
    <t>Bois</t>
  </si>
  <si>
    <t>Plastique</t>
  </si>
  <si>
    <t>PU</t>
  </si>
  <si>
    <t>Total</t>
  </si>
  <si>
    <t>Bateau A</t>
  </si>
  <si>
    <t>Bateau B</t>
  </si>
  <si>
    <t>Bateau C</t>
  </si>
  <si>
    <t>qté</t>
  </si>
  <si>
    <t xml:space="preserve"> </t>
  </si>
  <si>
    <t>MCV</t>
  </si>
  <si>
    <t>Pub marque</t>
  </si>
  <si>
    <t>Résultat</t>
  </si>
  <si>
    <t>Heure Moulage</t>
  </si>
  <si>
    <t>Heure Finition</t>
  </si>
  <si>
    <t xml:space="preserve"> - couts fixes</t>
  </si>
  <si>
    <t>SR (en €)</t>
  </si>
  <si>
    <t>SR (en bateau)</t>
  </si>
  <si>
    <t>CF / bateau</t>
  </si>
  <si>
    <t xml:space="preserve"> - CV</t>
  </si>
  <si>
    <t>CD</t>
  </si>
  <si>
    <t>CI</t>
  </si>
  <si>
    <t>Tableau de variation de stock de PF</t>
  </si>
  <si>
    <t>Cout de production</t>
  </si>
  <si>
    <t>Amt moulage</t>
  </si>
  <si>
    <t>Amt Finition</t>
  </si>
  <si>
    <t>Entretien robot moulage</t>
  </si>
  <si>
    <t>Entretien robot finition</t>
  </si>
  <si>
    <t>Entretien atlier moulage</t>
  </si>
  <si>
    <t>Entretien atelier  finition</t>
  </si>
  <si>
    <t>SI</t>
  </si>
  <si>
    <t>CUMP</t>
  </si>
  <si>
    <t>Sortie pour vente</t>
  </si>
  <si>
    <t>SF</t>
  </si>
  <si>
    <t>% de commission</t>
  </si>
  <si>
    <t>Publicité spécifique</t>
  </si>
  <si>
    <t>Salaire administration</t>
  </si>
  <si>
    <t>Salaire fixe commerciaux</t>
  </si>
  <si>
    <t>Achat étude, assurance et EC</t>
  </si>
  <si>
    <t>Cout complet</t>
  </si>
  <si>
    <t>Production</t>
  </si>
  <si>
    <t>Chiffre d'affaires</t>
  </si>
  <si>
    <t>Prévision de ventes mensuelles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</si>
</sst>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9" fontId="0" fillId="0" borderId="1" xfId="0" applyNumberFormat="1" applyBorder="1"/>
    <xf numFmtId="164" fontId="0" fillId="0" borderId="1" xfId="1" applyNumberFormat="1" applyFont="1" applyBorder="1"/>
    <xf numFmtId="0" fontId="0" fillId="0" borderId="0" xfId="0" applyBorder="1"/>
    <xf numFmtId="0" fontId="0" fillId="0" borderId="2" xfId="0" applyBorder="1"/>
    <xf numFmtId="164" fontId="0" fillId="0" borderId="2" xfId="1" applyNumberFormat="1" applyFont="1" applyBorder="1"/>
    <xf numFmtId="0" fontId="0" fillId="0" borderId="1" xfId="0" applyFill="1" applyBorder="1"/>
    <xf numFmtId="164" fontId="0" fillId="0" borderId="1" xfId="0" applyNumberFormat="1" applyBorder="1"/>
    <xf numFmtId="1" fontId="0" fillId="0" borderId="1" xfId="0" applyNumberFormat="1" applyBorder="1"/>
    <xf numFmtId="164" fontId="0" fillId="0" borderId="1" xfId="1" applyNumberFormat="1" applyFont="1" applyBorder="1" applyAlignment="1">
      <alignment horizontal="left"/>
    </xf>
    <xf numFmtId="164" fontId="0" fillId="0" borderId="1" xfId="1" applyNumberFormat="1" applyFont="1" applyFill="1" applyBorder="1"/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J36"/>
  <sheetViews>
    <sheetView tabSelected="1" workbookViewId="0">
      <selection activeCell="I6" sqref="I6"/>
    </sheetView>
  </sheetViews>
  <sheetFormatPr baseColWidth="10" defaultRowHeight="14.5" x14ac:dyDescent="0.35"/>
  <cols>
    <col min="2" max="2" width="3.54296875" bestFit="1" customWidth="1"/>
    <col min="3" max="3" width="3.08984375" bestFit="1" customWidth="1"/>
    <col min="4" max="4" width="5" customWidth="1"/>
    <col min="5" max="5" width="3.54296875" bestFit="1" customWidth="1"/>
    <col min="6" max="6" width="3.08984375" bestFit="1" customWidth="1"/>
    <col min="7" max="7" width="5.81640625" bestFit="1" customWidth="1"/>
    <col min="8" max="8" width="6.81640625" bestFit="1" customWidth="1"/>
    <col min="9" max="9" width="5.81640625" bestFit="1" customWidth="1"/>
    <col min="10" max="10" width="6.81640625" bestFit="1" customWidth="1"/>
  </cols>
  <sheetData>
    <row r="1" spans="1:10" ht="28" customHeight="1" x14ac:dyDescent="0.35">
      <c r="A1" s="18" t="s">
        <v>49</v>
      </c>
      <c r="B1" s="18"/>
      <c r="C1" s="18"/>
      <c r="D1" s="18"/>
    </row>
    <row r="2" spans="1:10" x14ac:dyDescent="0.35">
      <c r="A2" s="1"/>
      <c r="B2" s="1" t="s">
        <v>0</v>
      </c>
      <c r="C2" s="1" t="s">
        <v>1</v>
      </c>
      <c r="D2" s="1" t="s">
        <v>2</v>
      </c>
    </row>
    <row r="3" spans="1:10" x14ac:dyDescent="0.35">
      <c r="A3" s="1" t="s">
        <v>3</v>
      </c>
      <c r="B3" s="4"/>
      <c r="C3" s="4"/>
      <c r="D3" s="3">
        <v>16</v>
      </c>
    </row>
    <row r="4" spans="1:10" x14ac:dyDescent="0.35">
      <c r="A4" s="1" t="s">
        <v>4</v>
      </c>
      <c r="B4" s="4"/>
      <c r="C4" s="4"/>
      <c r="D4" s="10">
        <v>16</v>
      </c>
    </row>
    <row r="5" spans="1:10" x14ac:dyDescent="0.35">
      <c r="A5" s="1" t="s">
        <v>5</v>
      </c>
      <c r="B5" s="4"/>
      <c r="C5" s="4"/>
      <c r="D5" s="10">
        <v>16</v>
      </c>
    </row>
    <row r="6" spans="1:10" x14ac:dyDescent="0.35">
      <c r="A6" s="1" t="s">
        <v>6</v>
      </c>
      <c r="B6" s="4"/>
      <c r="C6" s="4"/>
      <c r="D6" s="3">
        <f>D3+D4-D5</f>
        <v>16</v>
      </c>
    </row>
    <row r="8" spans="1:10" x14ac:dyDescent="0.35">
      <c r="A8" s="3"/>
      <c r="B8" s="16" t="s">
        <v>12</v>
      </c>
      <c r="C8" s="16"/>
      <c r="D8" s="16"/>
      <c r="E8" s="16" t="s">
        <v>13</v>
      </c>
      <c r="F8" s="16"/>
      <c r="G8" s="16"/>
      <c r="H8" s="16" t="s">
        <v>14</v>
      </c>
      <c r="I8" s="16"/>
      <c r="J8" s="16"/>
    </row>
    <row r="9" spans="1:10" x14ac:dyDescent="0.35">
      <c r="A9" s="3"/>
      <c r="B9" s="3" t="s">
        <v>15</v>
      </c>
      <c r="C9" s="3" t="s">
        <v>10</v>
      </c>
      <c r="D9" s="3" t="s">
        <v>11</v>
      </c>
      <c r="E9" s="3" t="s">
        <v>15</v>
      </c>
      <c r="F9" s="3" t="s">
        <v>10</v>
      </c>
      <c r="G9" s="3" t="s">
        <v>11</v>
      </c>
      <c r="H9" s="3" t="s">
        <v>15</v>
      </c>
      <c r="I9" s="3" t="s">
        <v>10</v>
      </c>
      <c r="J9" s="3" t="s">
        <v>11</v>
      </c>
    </row>
    <row r="10" spans="1:10" x14ac:dyDescent="0.35">
      <c r="A10" s="3" t="s">
        <v>7</v>
      </c>
      <c r="B10" s="15"/>
      <c r="C10" s="15"/>
      <c r="D10" s="15"/>
      <c r="E10" s="15"/>
      <c r="F10" s="15"/>
      <c r="G10" s="15"/>
      <c r="H10" s="3"/>
      <c r="I10" s="3"/>
      <c r="J10" s="3"/>
    </row>
    <row r="11" spans="1:10" x14ac:dyDescent="0.35">
      <c r="A11" s="3" t="s">
        <v>26</v>
      </c>
      <c r="B11" s="15"/>
      <c r="C11" s="15"/>
      <c r="D11" s="15"/>
      <c r="E11" s="15"/>
      <c r="F11" s="15"/>
      <c r="G11" s="15"/>
      <c r="H11" s="3"/>
      <c r="I11" s="3"/>
      <c r="J11" s="3"/>
    </row>
    <row r="12" spans="1:10" x14ac:dyDescent="0.35">
      <c r="A12" s="3"/>
      <c r="B12" s="15"/>
      <c r="C12" s="15"/>
      <c r="D12" s="15"/>
      <c r="E12" s="15"/>
      <c r="F12" s="15"/>
      <c r="G12" s="15"/>
      <c r="H12" s="3"/>
      <c r="I12" s="3"/>
      <c r="J12" s="3"/>
    </row>
    <row r="13" spans="1:10" x14ac:dyDescent="0.35">
      <c r="A13" s="3"/>
      <c r="B13" s="15"/>
      <c r="C13" s="15"/>
      <c r="D13" s="15"/>
      <c r="E13" s="15"/>
      <c r="F13" s="15"/>
      <c r="G13" s="15"/>
      <c r="H13" s="3"/>
      <c r="I13" s="3"/>
      <c r="J13" s="3"/>
    </row>
    <row r="14" spans="1:10" x14ac:dyDescent="0.35">
      <c r="A14" s="3"/>
      <c r="B14" s="15"/>
      <c r="C14" s="15"/>
      <c r="D14" s="15"/>
      <c r="E14" s="15"/>
      <c r="F14" s="15"/>
      <c r="G14" s="15"/>
      <c r="H14" s="3"/>
      <c r="I14" s="3"/>
      <c r="J14" s="3"/>
    </row>
    <row r="15" spans="1:10" x14ac:dyDescent="0.35">
      <c r="A15" s="3"/>
      <c r="B15" s="15"/>
      <c r="C15" s="15"/>
      <c r="D15" s="15"/>
      <c r="E15" s="15"/>
      <c r="F15" s="15"/>
      <c r="G15" s="15"/>
      <c r="H15" s="3"/>
      <c r="I15" s="3"/>
      <c r="J15" s="3"/>
    </row>
    <row r="16" spans="1:10" x14ac:dyDescent="0.35">
      <c r="A16" s="3"/>
      <c r="B16" s="15"/>
      <c r="C16" s="15"/>
      <c r="D16" s="15"/>
      <c r="E16" s="15"/>
      <c r="F16" s="15"/>
      <c r="G16" s="15"/>
      <c r="H16" s="3"/>
      <c r="I16" s="5"/>
      <c r="J16" s="3"/>
    </row>
    <row r="17" spans="1:10" x14ac:dyDescent="0.35">
      <c r="A17" s="3" t="s">
        <v>16</v>
      </c>
      <c r="B17" s="15"/>
      <c r="C17" s="15"/>
      <c r="D17" s="15"/>
      <c r="E17" s="15"/>
      <c r="F17" s="15"/>
      <c r="G17" s="15"/>
      <c r="H17" s="3"/>
      <c r="I17" s="3"/>
      <c r="J17" s="3"/>
    </row>
    <row r="18" spans="1:10" x14ac:dyDescent="0.35">
      <c r="A18" s="3" t="s">
        <v>17</v>
      </c>
      <c r="B18" s="15"/>
      <c r="C18" s="15"/>
      <c r="D18" s="15"/>
      <c r="E18" s="15"/>
      <c r="F18" s="15"/>
      <c r="G18" s="15"/>
      <c r="H18" s="3"/>
      <c r="I18" s="3"/>
      <c r="J18" s="3"/>
    </row>
    <row r="19" spans="1:10" x14ac:dyDescent="0.35">
      <c r="A19" s="3"/>
      <c r="B19" s="15"/>
      <c r="C19" s="15"/>
      <c r="D19" s="15"/>
      <c r="E19" s="15"/>
      <c r="F19" s="15"/>
      <c r="G19" s="15"/>
      <c r="H19" s="3"/>
      <c r="I19" s="3"/>
      <c r="J19" s="3"/>
    </row>
    <row r="20" spans="1:10" x14ac:dyDescent="0.35">
      <c r="A20" s="3"/>
      <c r="B20" s="15"/>
      <c r="C20" s="15"/>
      <c r="D20" s="15"/>
      <c r="E20" s="15"/>
      <c r="F20" s="15"/>
      <c r="G20" s="15"/>
      <c r="H20" s="3"/>
      <c r="I20" s="3"/>
      <c r="J20" s="3"/>
    </row>
    <row r="21" spans="1:10" x14ac:dyDescent="0.35">
      <c r="A21" s="3" t="s">
        <v>22</v>
      </c>
      <c r="B21" s="15"/>
      <c r="C21" s="15"/>
      <c r="D21" s="15"/>
      <c r="E21" s="15"/>
      <c r="F21" s="15"/>
      <c r="G21" s="15"/>
      <c r="H21" s="3"/>
      <c r="I21" s="3"/>
      <c r="J21" s="3"/>
    </row>
    <row r="22" spans="1:10" x14ac:dyDescent="0.35">
      <c r="A22" s="3"/>
      <c r="B22" s="15"/>
      <c r="C22" s="15"/>
      <c r="D22" s="15"/>
      <c r="E22" s="15"/>
      <c r="F22" s="15"/>
      <c r="G22" s="15"/>
      <c r="H22" s="3"/>
      <c r="I22" s="3"/>
      <c r="J22" s="3"/>
    </row>
    <row r="23" spans="1:10" x14ac:dyDescent="0.35">
      <c r="A23" s="3"/>
      <c r="B23" s="15"/>
      <c r="C23" s="15"/>
      <c r="D23" s="15"/>
      <c r="E23" s="15"/>
      <c r="F23" s="15"/>
      <c r="G23" s="15"/>
      <c r="H23" s="3"/>
      <c r="I23" s="3"/>
      <c r="J23" s="3"/>
    </row>
    <row r="24" spans="1:10" x14ac:dyDescent="0.35">
      <c r="A24" s="3"/>
      <c r="B24" s="15"/>
      <c r="C24" s="15"/>
      <c r="D24" s="15"/>
      <c r="E24" s="15"/>
      <c r="F24" s="15"/>
      <c r="G24" s="15"/>
      <c r="H24" s="3"/>
      <c r="I24" s="3"/>
      <c r="J24" s="3"/>
    </row>
    <row r="25" spans="1:10" x14ac:dyDescent="0.35">
      <c r="A25" s="3"/>
      <c r="B25" s="15"/>
      <c r="C25" s="15"/>
      <c r="D25" s="15"/>
      <c r="E25" s="15"/>
      <c r="F25" s="15"/>
      <c r="G25" s="15"/>
      <c r="H25" s="3"/>
      <c r="I25" s="3"/>
      <c r="J25" s="3"/>
    </row>
    <row r="26" spans="1:10" x14ac:dyDescent="0.35">
      <c r="A26" s="3"/>
      <c r="B26" s="15"/>
      <c r="C26" s="15"/>
      <c r="D26" s="15"/>
      <c r="E26" s="15"/>
      <c r="F26" s="15"/>
      <c r="G26" s="15"/>
      <c r="H26" s="3"/>
      <c r="I26" s="3"/>
      <c r="J26" s="3"/>
    </row>
    <row r="27" spans="1:10" x14ac:dyDescent="0.35">
      <c r="A27" s="3"/>
      <c r="B27" s="15"/>
      <c r="C27" s="15"/>
      <c r="D27" s="15"/>
      <c r="E27" s="15"/>
      <c r="F27" s="15"/>
      <c r="G27" s="15"/>
      <c r="H27" s="3"/>
      <c r="I27" s="3"/>
      <c r="J27" s="3"/>
    </row>
    <row r="28" spans="1:10" x14ac:dyDescent="0.35">
      <c r="A28" s="3"/>
      <c r="B28" s="15"/>
      <c r="C28" s="15"/>
      <c r="D28" s="15"/>
      <c r="E28" s="15"/>
      <c r="F28" s="15"/>
      <c r="G28" s="15"/>
      <c r="H28" s="3"/>
      <c r="I28" s="3"/>
      <c r="J28" s="3"/>
    </row>
    <row r="29" spans="1:10" x14ac:dyDescent="0.35">
      <c r="A29" s="3"/>
      <c r="B29" s="15"/>
      <c r="C29" s="15"/>
      <c r="D29" s="15"/>
      <c r="E29" s="15"/>
      <c r="F29" s="15"/>
      <c r="G29" s="15"/>
      <c r="H29" s="3"/>
      <c r="I29" s="3"/>
      <c r="J29" s="3"/>
    </row>
    <row r="30" spans="1:10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35">
      <c r="A31" s="1" t="s">
        <v>19</v>
      </c>
      <c r="B31" s="1"/>
      <c r="C31" s="1"/>
      <c r="D31" s="1"/>
      <c r="E31" s="1"/>
      <c r="F31" s="1"/>
      <c r="G31" s="1"/>
      <c r="H31" s="1"/>
      <c r="I31" s="1"/>
      <c r="J31" s="1"/>
    </row>
    <row r="33" spans="1:7" x14ac:dyDescent="0.35">
      <c r="A33" t="s">
        <v>23</v>
      </c>
    </row>
    <row r="34" spans="1:7" x14ac:dyDescent="0.35">
      <c r="A34" t="s">
        <v>24</v>
      </c>
    </row>
    <row r="36" spans="1:7" x14ac:dyDescent="0.35">
      <c r="G36" t="s">
        <v>25</v>
      </c>
    </row>
  </sheetData>
  <mergeCells count="4">
    <mergeCell ref="B8:D8"/>
    <mergeCell ref="E8:G8"/>
    <mergeCell ref="H8:J8"/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K46"/>
  <sheetViews>
    <sheetView workbookViewId="0">
      <selection activeCell="A35" sqref="A35"/>
    </sheetView>
  </sheetViews>
  <sheetFormatPr baseColWidth="10" defaultRowHeight="14.5" x14ac:dyDescent="0.35"/>
  <cols>
    <col min="1" max="1" width="22.6328125" bestFit="1" customWidth="1"/>
    <col min="2" max="2" width="5.81640625" bestFit="1" customWidth="1"/>
    <col min="3" max="3" width="8" bestFit="1" customWidth="1"/>
    <col min="4" max="4" width="10" bestFit="1" customWidth="1"/>
    <col min="5" max="5" width="5.81640625" bestFit="1" customWidth="1"/>
    <col min="6" max="6" width="8" bestFit="1" customWidth="1"/>
    <col min="7" max="7" width="13.54296875" customWidth="1"/>
    <col min="8" max="8" width="6.81640625" bestFit="1" customWidth="1"/>
    <col min="9" max="9" width="9" bestFit="1" customWidth="1"/>
    <col min="10" max="10" width="13" customWidth="1"/>
    <col min="11" max="11" width="13.453125" bestFit="1" customWidth="1"/>
  </cols>
  <sheetData>
    <row r="2" spans="1:11" x14ac:dyDescent="0.35">
      <c r="A2" s="1"/>
      <c r="B2" s="1" t="s">
        <v>0</v>
      </c>
      <c r="C2" s="1" t="s">
        <v>1</v>
      </c>
      <c r="D2" s="1" t="s">
        <v>2</v>
      </c>
    </row>
    <row r="3" spans="1:11" x14ac:dyDescent="0.35">
      <c r="A3" s="1" t="s">
        <v>3</v>
      </c>
      <c r="B3" s="3">
        <v>30</v>
      </c>
      <c r="C3" s="3">
        <v>35</v>
      </c>
      <c r="D3" s="3">
        <v>16</v>
      </c>
    </row>
    <row r="4" spans="1:11" x14ac:dyDescent="0.35">
      <c r="A4" s="1" t="s">
        <v>4</v>
      </c>
      <c r="B4" s="10">
        <f>B3</f>
        <v>30</v>
      </c>
      <c r="C4" s="10">
        <f t="shared" ref="C4:D4" si="0">C3</f>
        <v>35</v>
      </c>
      <c r="D4" s="10">
        <f t="shared" si="0"/>
        <v>16</v>
      </c>
    </row>
    <row r="5" spans="1:11" x14ac:dyDescent="0.35">
      <c r="A5" s="1" t="s">
        <v>5</v>
      </c>
      <c r="B5" s="10">
        <v>43</v>
      </c>
      <c r="C5" s="10">
        <v>50</v>
      </c>
      <c r="D5" s="10">
        <v>16</v>
      </c>
    </row>
    <row r="6" spans="1:11" x14ac:dyDescent="0.35">
      <c r="A6" s="1" t="s">
        <v>6</v>
      </c>
      <c r="B6" s="3">
        <f>B3+B4-B5</f>
        <v>17</v>
      </c>
      <c r="C6" s="3">
        <f t="shared" ref="C6:D6" si="1">C3+C4-C5</f>
        <v>20</v>
      </c>
      <c r="D6" s="3">
        <f t="shared" si="1"/>
        <v>16</v>
      </c>
    </row>
    <row r="8" spans="1:11" x14ac:dyDescent="0.35">
      <c r="A8" s="3"/>
      <c r="B8" s="16" t="s">
        <v>12</v>
      </c>
      <c r="C8" s="16"/>
      <c r="D8" s="16"/>
      <c r="E8" s="16" t="s">
        <v>13</v>
      </c>
      <c r="F8" s="16"/>
      <c r="G8" s="16"/>
      <c r="H8" s="16" t="s">
        <v>14</v>
      </c>
      <c r="I8" s="16"/>
      <c r="J8" s="16"/>
    </row>
    <row r="9" spans="1:11" x14ac:dyDescent="0.35">
      <c r="A9" s="3"/>
      <c r="B9" s="3" t="s">
        <v>15</v>
      </c>
      <c r="C9" s="3" t="s">
        <v>10</v>
      </c>
      <c r="D9" s="3" t="s">
        <v>11</v>
      </c>
      <c r="E9" s="3" t="s">
        <v>15</v>
      </c>
      <c r="F9" s="3" t="s">
        <v>10</v>
      </c>
      <c r="G9" s="3" t="s">
        <v>11</v>
      </c>
      <c r="H9" s="3" t="s">
        <v>15</v>
      </c>
      <c r="I9" s="3" t="s">
        <v>10</v>
      </c>
      <c r="J9" s="3" t="s">
        <v>11</v>
      </c>
    </row>
    <row r="10" spans="1:11" x14ac:dyDescent="0.35">
      <c r="A10" s="3" t="s">
        <v>27</v>
      </c>
      <c r="B10" s="3"/>
      <c r="C10" s="3"/>
      <c r="D10" s="3"/>
      <c r="E10" s="3"/>
      <c r="F10" s="3"/>
      <c r="G10" s="3"/>
      <c r="H10" s="3"/>
      <c r="I10" s="3"/>
      <c r="J10" s="6"/>
    </row>
    <row r="11" spans="1:11" x14ac:dyDescent="0.35">
      <c r="A11" s="3"/>
      <c r="B11" s="3"/>
      <c r="C11" s="3"/>
      <c r="D11" s="6"/>
      <c r="E11" s="3"/>
      <c r="F11" s="3"/>
      <c r="G11" s="6"/>
      <c r="H11" s="3"/>
      <c r="I11" s="3"/>
      <c r="J11" s="6"/>
    </row>
    <row r="12" spans="1:11" x14ac:dyDescent="0.35">
      <c r="A12" s="3"/>
      <c r="B12" s="3"/>
      <c r="C12" s="3"/>
      <c r="D12" s="6"/>
      <c r="E12" s="3"/>
      <c r="F12" s="3"/>
      <c r="G12" s="6"/>
      <c r="H12" s="3"/>
      <c r="I12" s="3"/>
      <c r="J12" s="6"/>
    </row>
    <row r="13" spans="1:11" x14ac:dyDescent="0.35">
      <c r="A13" s="3"/>
      <c r="B13" s="3"/>
      <c r="C13" s="3"/>
      <c r="D13" s="6"/>
      <c r="E13" s="3"/>
      <c r="F13" s="3"/>
      <c r="G13" s="6"/>
      <c r="H13" s="3"/>
      <c r="I13" s="3"/>
      <c r="J13" s="6"/>
    </row>
    <row r="14" spans="1:11" x14ac:dyDescent="0.35">
      <c r="A14" s="3"/>
      <c r="B14" s="3"/>
      <c r="C14" s="3"/>
      <c r="D14" s="6"/>
      <c r="E14" s="3"/>
      <c r="F14" s="3"/>
      <c r="G14" s="6"/>
      <c r="H14" s="3"/>
      <c r="I14" s="3"/>
      <c r="J14" s="6"/>
    </row>
    <row r="15" spans="1:11" x14ac:dyDescent="0.35">
      <c r="A15" s="8" t="s">
        <v>28</v>
      </c>
      <c r="B15" s="8"/>
      <c r="C15" s="8"/>
      <c r="D15" s="9"/>
      <c r="E15" s="8"/>
      <c r="F15" s="8"/>
      <c r="G15" s="9"/>
      <c r="H15" s="8"/>
      <c r="I15" s="8"/>
      <c r="J15" s="9"/>
    </row>
    <row r="16" spans="1:11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35">
      <c r="A22" s="10" t="s">
        <v>30</v>
      </c>
      <c r="B22" s="3"/>
      <c r="C22" s="11"/>
      <c r="D22" s="11"/>
      <c r="E22" s="3"/>
      <c r="F22" s="11"/>
      <c r="G22" s="11"/>
      <c r="H22" s="3"/>
      <c r="I22" s="11"/>
      <c r="J22" s="11"/>
      <c r="K22" s="3"/>
    </row>
    <row r="24" spans="1:11" x14ac:dyDescent="0.35">
      <c r="A24" s="17" t="s">
        <v>29</v>
      </c>
      <c r="B24" s="17"/>
      <c r="C24" s="17"/>
      <c r="D24" s="17"/>
      <c r="E24" s="17"/>
      <c r="F24" s="17"/>
      <c r="G24" s="17"/>
      <c r="H24" s="17"/>
      <c r="I24" s="17"/>
      <c r="J24" s="17"/>
    </row>
    <row r="25" spans="1:11" x14ac:dyDescent="0.35">
      <c r="A25" s="3"/>
      <c r="B25" s="3" t="s">
        <v>15</v>
      </c>
      <c r="C25" s="3" t="s">
        <v>10</v>
      </c>
      <c r="D25" s="3" t="s">
        <v>11</v>
      </c>
      <c r="E25" s="3" t="s">
        <v>15</v>
      </c>
      <c r="F25" s="3" t="s">
        <v>10</v>
      </c>
      <c r="G25" s="3" t="s">
        <v>11</v>
      </c>
      <c r="H25" s="3" t="s">
        <v>15</v>
      </c>
      <c r="I25" s="3" t="s">
        <v>10</v>
      </c>
      <c r="J25" s="3" t="s">
        <v>11</v>
      </c>
    </row>
    <row r="26" spans="1:11" x14ac:dyDescent="0.35">
      <c r="A26" s="3" t="s">
        <v>37</v>
      </c>
      <c r="B26" s="3"/>
      <c r="C26" s="13"/>
      <c r="D26" s="6"/>
      <c r="E26" s="3"/>
      <c r="F26" s="13"/>
      <c r="G26" s="6"/>
      <c r="H26" s="3"/>
      <c r="I26" s="13"/>
      <c r="J26" s="6"/>
    </row>
    <row r="27" spans="1:11" x14ac:dyDescent="0.35">
      <c r="A27" s="3" t="s">
        <v>47</v>
      </c>
      <c r="B27" s="3"/>
      <c r="C27" s="13"/>
      <c r="D27" s="13"/>
      <c r="E27" s="3"/>
      <c r="F27" s="13"/>
      <c r="G27" s="13"/>
      <c r="H27" s="3"/>
      <c r="I27" s="13"/>
      <c r="J27" s="13"/>
    </row>
    <row r="28" spans="1:11" x14ac:dyDescent="0.35">
      <c r="A28" s="3" t="s">
        <v>38</v>
      </c>
      <c r="B28" s="3"/>
      <c r="C28" s="11"/>
      <c r="D28" s="6"/>
      <c r="E28" s="6"/>
      <c r="F28" s="11"/>
      <c r="G28" s="6"/>
      <c r="H28" s="6"/>
      <c r="I28" s="11"/>
      <c r="J28" s="6"/>
    </row>
    <row r="29" spans="1:11" x14ac:dyDescent="0.35">
      <c r="A29" s="10" t="s">
        <v>39</v>
      </c>
      <c r="B29" s="3"/>
      <c r="C29" s="11"/>
      <c r="D29" s="11"/>
      <c r="E29" s="3"/>
      <c r="F29" s="11"/>
      <c r="G29" s="11"/>
      <c r="H29" s="3"/>
      <c r="I29" s="11"/>
      <c r="J29" s="11"/>
    </row>
    <row r="30" spans="1:11" x14ac:dyDescent="0.35">
      <c r="A30" s="10" t="s">
        <v>40</v>
      </c>
      <c r="B30" s="3"/>
      <c r="C30" s="11"/>
      <c r="D30" s="11"/>
      <c r="E30" s="3"/>
      <c r="F30" s="11"/>
      <c r="G30" s="11"/>
      <c r="H30" s="3"/>
      <c r="I30" s="11"/>
      <c r="J30" s="11"/>
    </row>
    <row r="32" spans="1:11" x14ac:dyDescent="0.35">
      <c r="A32" s="3"/>
      <c r="B32" s="16" t="s">
        <v>12</v>
      </c>
      <c r="C32" s="16"/>
      <c r="D32" s="16"/>
      <c r="E32" s="16" t="s">
        <v>13</v>
      </c>
      <c r="F32" s="16"/>
      <c r="G32" s="16"/>
      <c r="H32" s="16" t="s">
        <v>14</v>
      </c>
      <c r="I32" s="16"/>
      <c r="J32" s="16"/>
    </row>
    <row r="33" spans="1:11" x14ac:dyDescent="0.35">
      <c r="A33" s="3"/>
      <c r="B33" s="3" t="s">
        <v>15</v>
      </c>
      <c r="C33" s="3" t="s">
        <v>10</v>
      </c>
      <c r="D33" s="3" t="s">
        <v>11</v>
      </c>
      <c r="E33" s="3" t="s">
        <v>15</v>
      </c>
      <c r="F33" s="3" t="s">
        <v>10</v>
      </c>
      <c r="G33" s="3" t="s">
        <v>11</v>
      </c>
      <c r="H33" s="3" t="s">
        <v>15</v>
      </c>
      <c r="I33" s="3" t="s">
        <v>10</v>
      </c>
      <c r="J33" s="3" t="s">
        <v>11</v>
      </c>
    </row>
    <row r="34" spans="1:11" x14ac:dyDescent="0.35">
      <c r="A34" s="3"/>
      <c r="B34" s="3"/>
      <c r="C34" s="12"/>
      <c r="D34" s="11"/>
      <c r="E34" s="3"/>
      <c r="F34" s="11"/>
      <c r="G34" s="11"/>
      <c r="H34" s="3"/>
      <c r="I34" s="11"/>
      <c r="J34" s="11"/>
    </row>
    <row r="35" spans="1:11" x14ac:dyDescent="0.35">
      <c r="A35" s="3"/>
      <c r="B35" s="3"/>
      <c r="C35" s="5"/>
      <c r="D35" s="6"/>
      <c r="E35" s="3"/>
      <c r="F35" s="5"/>
      <c r="G35" s="6"/>
      <c r="H35" s="3"/>
      <c r="I35" s="5"/>
      <c r="J35" s="6"/>
    </row>
    <row r="36" spans="1:11" x14ac:dyDescent="0.35">
      <c r="A36" s="3"/>
      <c r="B36" s="3"/>
      <c r="C36" s="3"/>
      <c r="D36" s="6"/>
      <c r="E36" s="3"/>
      <c r="F36" s="3"/>
      <c r="G36" s="6"/>
      <c r="H36" s="3"/>
      <c r="I36" s="3"/>
      <c r="J36" s="6"/>
    </row>
    <row r="37" spans="1:11" x14ac:dyDescent="0.35">
      <c r="A37" s="8"/>
      <c r="B37" s="8"/>
      <c r="C37" s="8"/>
      <c r="D37" s="9"/>
      <c r="E37" s="8"/>
      <c r="F37" s="8"/>
      <c r="G37" s="9"/>
      <c r="H37" s="8"/>
      <c r="I37" s="8"/>
      <c r="J37" s="9"/>
    </row>
    <row r="38" spans="1:1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3"/>
    </row>
    <row r="39" spans="1:1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3"/>
    </row>
    <row r="40" spans="1:1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3"/>
    </row>
    <row r="41" spans="1:1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3"/>
    </row>
    <row r="42" spans="1:1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7"/>
    </row>
    <row r="43" spans="1:11" x14ac:dyDescent="0.35">
      <c r="A43" s="10"/>
      <c r="B43" s="3"/>
      <c r="C43" s="11"/>
      <c r="D43" s="11"/>
      <c r="E43" s="3"/>
      <c r="F43" s="11"/>
      <c r="G43" s="11"/>
      <c r="H43" s="3"/>
      <c r="I43" s="11"/>
      <c r="J43" s="11"/>
    </row>
    <row r="45" spans="1:11" x14ac:dyDescent="0.35">
      <c r="A45" s="14" t="s">
        <v>48</v>
      </c>
      <c r="B45" s="3"/>
      <c r="C45" s="3"/>
      <c r="D45" s="3"/>
      <c r="E45" s="3"/>
      <c r="F45" s="3"/>
      <c r="G45" s="3"/>
      <c r="H45" s="3"/>
      <c r="I45" s="3"/>
      <c r="J45" s="3"/>
    </row>
    <row r="46" spans="1:11" x14ac:dyDescent="0.35">
      <c r="A46" s="14" t="s">
        <v>19</v>
      </c>
      <c r="B46" s="3"/>
      <c r="C46" s="11"/>
      <c r="D46" s="11"/>
      <c r="E46" s="3"/>
      <c r="F46" s="11"/>
      <c r="G46" s="11"/>
      <c r="H46" s="3"/>
      <c r="I46" s="11"/>
      <c r="J46" s="11"/>
    </row>
  </sheetData>
  <mergeCells count="7">
    <mergeCell ref="A24:J24"/>
    <mergeCell ref="B32:D32"/>
    <mergeCell ref="E32:G32"/>
    <mergeCell ref="H32:J32"/>
    <mergeCell ref="B8:D8"/>
    <mergeCell ref="E8:G8"/>
    <mergeCell ref="H8:J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2:K46"/>
  <sheetViews>
    <sheetView topLeftCell="A31" workbookViewId="0">
      <selection activeCell="J39" sqref="J38:J39"/>
    </sheetView>
  </sheetViews>
  <sheetFormatPr baseColWidth="10" defaultRowHeight="14.5" x14ac:dyDescent="0.35"/>
  <sheetData>
    <row r="2" spans="1:11" x14ac:dyDescent="0.35">
      <c r="A2" s="1"/>
      <c r="B2" s="1" t="s">
        <v>0</v>
      </c>
      <c r="C2" s="1" t="s">
        <v>1</v>
      </c>
      <c r="D2" s="1" t="s">
        <v>2</v>
      </c>
    </row>
    <row r="3" spans="1:11" x14ac:dyDescent="0.35">
      <c r="A3" s="1" t="s">
        <v>3</v>
      </c>
      <c r="B3" s="3">
        <v>30</v>
      </c>
      <c r="C3" s="3">
        <v>35</v>
      </c>
      <c r="D3" s="3">
        <v>16</v>
      </c>
    </row>
    <row r="4" spans="1:11" x14ac:dyDescent="0.35">
      <c r="A4" s="1" t="s">
        <v>4</v>
      </c>
      <c r="B4" s="2">
        <f>B3+31</f>
        <v>61</v>
      </c>
      <c r="C4" s="2">
        <f>C3+45</f>
        <v>80</v>
      </c>
      <c r="D4" s="2">
        <f>D3+5</f>
        <v>21</v>
      </c>
    </row>
    <row r="5" spans="1:11" x14ac:dyDescent="0.35">
      <c r="A5" s="1" t="s">
        <v>5</v>
      </c>
      <c r="B5" s="10">
        <v>41</v>
      </c>
      <c r="C5" s="10">
        <v>50</v>
      </c>
      <c r="D5" s="10">
        <v>16</v>
      </c>
    </row>
    <row r="6" spans="1:11" x14ac:dyDescent="0.35">
      <c r="A6" s="1" t="s">
        <v>6</v>
      </c>
      <c r="B6" s="3">
        <f>B3+B4-B5</f>
        <v>50</v>
      </c>
      <c r="C6" s="3">
        <f t="shared" ref="C6:D6" si="0">C3+C4-C5</f>
        <v>65</v>
      </c>
      <c r="D6" s="3">
        <f t="shared" si="0"/>
        <v>21</v>
      </c>
    </row>
    <row r="8" spans="1:11" x14ac:dyDescent="0.35">
      <c r="A8" s="3"/>
      <c r="B8" s="16" t="s">
        <v>12</v>
      </c>
      <c r="C8" s="16"/>
      <c r="D8" s="16"/>
      <c r="E8" s="16" t="s">
        <v>13</v>
      </c>
      <c r="F8" s="16"/>
      <c r="G8" s="16"/>
      <c r="H8" s="16" t="s">
        <v>14</v>
      </c>
      <c r="I8" s="16"/>
      <c r="J8" s="16"/>
    </row>
    <row r="9" spans="1:11" x14ac:dyDescent="0.35">
      <c r="A9" s="3"/>
      <c r="B9" s="3" t="s">
        <v>15</v>
      </c>
      <c r="C9" s="3" t="s">
        <v>10</v>
      </c>
      <c r="D9" s="3" t="s">
        <v>11</v>
      </c>
      <c r="E9" s="3" t="s">
        <v>15</v>
      </c>
      <c r="F9" s="3" t="s">
        <v>10</v>
      </c>
      <c r="G9" s="3" t="s">
        <v>11</v>
      </c>
      <c r="H9" s="3" t="s">
        <v>15</v>
      </c>
      <c r="I9" s="3" t="s">
        <v>10</v>
      </c>
      <c r="J9" s="3" t="s">
        <v>11</v>
      </c>
    </row>
    <row r="10" spans="1:11" x14ac:dyDescent="0.35">
      <c r="A10" s="3" t="s">
        <v>27</v>
      </c>
      <c r="B10" s="3"/>
      <c r="C10" s="3"/>
      <c r="D10" s="3"/>
      <c r="E10" s="3"/>
      <c r="F10" s="3"/>
      <c r="G10" s="3"/>
      <c r="H10" s="3"/>
      <c r="I10" s="3"/>
      <c r="J10" s="6"/>
    </row>
    <row r="11" spans="1:11" x14ac:dyDescent="0.35">
      <c r="A11" s="3" t="s">
        <v>8</v>
      </c>
      <c r="B11" s="3">
        <f>0.1*B6</f>
        <v>5</v>
      </c>
      <c r="C11" s="3">
        <f>I11</f>
        <v>1450</v>
      </c>
      <c r="D11" s="6">
        <f>C11*B11</f>
        <v>7250</v>
      </c>
      <c r="E11" s="3">
        <f>0.2*C6</f>
        <v>13</v>
      </c>
      <c r="F11" s="3">
        <f>C11</f>
        <v>1450</v>
      </c>
      <c r="G11" s="6">
        <f>F11*E11</f>
        <v>18850</v>
      </c>
      <c r="H11" s="3">
        <f>0.5*D6</f>
        <v>10.5</v>
      </c>
      <c r="I11" s="3">
        <v>1450</v>
      </c>
      <c r="J11" s="6">
        <f>I11*H11</f>
        <v>15225</v>
      </c>
    </row>
    <row r="12" spans="1:11" x14ac:dyDescent="0.35">
      <c r="A12" s="3" t="s">
        <v>9</v>
      </c>
      <c r="B12" s="3">
        <f>0.2*B6</f>
        <v>10</v>
      </c>
      <c r="C12" s="3">
        <f>I12</f>
        <v>4200</v>
      </c>
      <c r="D12" s="6">
        <f t="shared" ref="D12:D14" si="1">C12*B12</f>
        <v>42000</v>
      </c>
      <c r="E12" s="3">
        <f>0.4*C6</f>
        <v>26</v>
      </c>
      <c r="F12" s="3">
        <f>C12</f>
        <v>4200</v>
      </c>
      <c r="G12" s="6">
        <f>F12*E12</f>
        <v>109200</v>
      </c>
      <c r="H12" s="3">
        <f>1*D6</f>
        <v>21</v>
      </c>
      <c r="I12" s="3">
        <v>4200</v>
      </c>
      <c r="J12" s="6">
        <f t="shared" ref="J12:J14" si="2">I12*H12</f>
        <v>88200</v>
      </c>
    </row>
    <row r="13" spans="1:11" x14ac:dyDescent="0.35">
      <c r="A13" s="3" t="s">
        <v>20</v>
      </c>
      <c r="B13" s="3">
        <f>8*B6</f>
        <v>400</v>
      </c>
      <c r="C13" s="3">
        <f>F13</f>
        <v>25</v>
      </c>
      <c r="D13" s="6">
        <f t="shared" si="1"/>
        <v>10000</v>
      </c>
      <c r="E13" s="3">
        <f>12*C6</f>
        <v>780</v>
      </c>
      <c r="F13" s="3">
        <f>I13</f>
        <v>25</v>
      </c>
      <c r="G13" s="6">
        <f>F13*E13</f>
        <v>19500</v>
      </c>
      <c r="H13" s="3">
        <f>28*D6</f>
        <v>588</v>
      </c>
      <c r="I13" s="3">
        <v>25</v>
      </c>
      <c r="J13" s="6">
        <f t="shared" si="2"/>
        <v>14700</v>
      </c>
    </row>
    <row r="14" spans="1:11" x14ac:dyDescent="0.35">
      <c r="A14" s="3" t="s">
        <v>21</v>
      </c>
      <c r="B14" s="3">
        <f>10*B6</f>
        <v>500</v>
      </c>
      <c r="C14" s="3">
        <f>F14</f>
        <v>35</v>
      </c>
      <c r="D14" s="6">
        <f t="shared" si="1"/>
        <v>17500</v>
      </c>
      <c r="E14" s="3">
        <f>14*C6</f>
        <v>910</v>
      </c>
      <c r="F14" s="3">
        <f>I14</f>
        <v>35</v>
      </c>
      <c r="G14" s="6">
        <f>F14*E14</f>
        <v>31850</v>
      </c>
      <c r="H14" s="3">
        <f>28*D6</f>
        <v>588</v>
      </c>
      <c r="I14" s="3">
        <v>35</v>
      </c>
      <c r="J14" s="6">
        <f t="shared" si="2"/>
        <v>20580</v>
      </c>
    </row>
    <row r="15" spans="1:11" x14ac:dyDescent="0.35">
      <c r="A15" s="8" t="s">
        <v>28</v>
      </c>
      <c r="B15" s="8"/>
      <c r="C15" s="8"/>
      <c r="D15" s="9"/>
      <c r="E15" s="8"/>
      <c r="F15" s="8"/>
      <c r="G15" s="9"/>
      <c r="H15" s="8"/>
      <c r="I15" s="8"/>
      <c r="J15" s="9"/>
    </row>
    <row r="16" spans="1:11" x14ac:dyDescent="0.35">
      <c r="A16" s="6" t="s">
        <v>31</v>
      </c>
      <c r="B16" s="6"/>
      <c r="C16" s="6"/>
      <c r="D16" s="6">
        <f>$K16*$B$13/($B$13+$E$13+$H$13)</f>
        <v>2545.2488687782807</v>
      </c>
      <c r="E16" s="6"/>
      <c r="F16" s="6"/>
      <c r="G16" s="6">
        <f>$K16*$E$13/($B$13+$E$13+$H$13)</f>
        <v>4963.2352941176468</v>
      </c>
      <c r="H16" s="6"/>
      <c r="I16" s="6"/>
      <c r="J16" s="6">
        <f>$K16*$H$13/($B$13+$E$13+$H$13)</f>
        <v>3741.5158371040725</v>
      </c>
      <c r="K16" s="6">
        <f>9*75000*1/60</f>
        <v>11250</v>
      </c>
    </row>
    <row r="17" spans="1:11" x14ac:dyDescent="0.35">
      <c r="A17" s="6" t="s">
        <v>32</v>
      </c>
      <c r="B17" s="6"/>
      <c r="C17" s="6"/>
      <c r="D17" s="6">
        <f>$K17*$B$14/($B$14+$E$14+$H$14)</f>
        <v>3128.1281281281281</v>
      </c>
      <c r="E17" s="6"/>
      <c r="F17" s="6"/>
      <c r="G17" s="6">
        <f>$K17*$E$14/($B$14+$E$14+$H$14)</f>
        <v>5693.1931931931931</v>
      </c>
      <c r="H17" s="6"/>
      <c r="I17" s="6"/>
      <c r="J17" s="6">
        <f>$K17*$H$14/($B$14+$E$14+$H$14)</f>
        <v>3678.6786786786788</v>
      </c>
      <c r="K17" s="6">
        <f>10*75000*1/60</f>
        <v>12500</v>
      </c>
    </row>
    <row r="18" spans="1:11" x14ac:dyDescent="0.35">
      <c r="A18" s="6" t="s">
        <v>33</v>
      </c>
      <c r="B18" s="6"/>
      <c r="C18" s="6"/>
      <c r="D18" s="6">
        <f t="shared" ref="D18:D20" si="3">$K18*$B$13/($B$13+$E$13+$H$13)</f>
        <v>10180.995475113123</v>
      </c>
      <c r="E18" s="6"/>
      <c r="F18" s="6"/>
      <c r="G18" s="6">
        <f>$K18*$E$13/($B$13+$E$13+$H$13)</f>
        <v>19852.941176470587</v>
      </c>
      <c r="H18" s="6"/>
      <c r="I18" s="6"/>
      <c r="J18" s="6">
        <f t="shared" ref="J18" si="4">$K18*$H$13/($B$13+$E$13+$H$13)</f>
        <v>14966.06334841629</v>
      </c>
      <c r="K18" s="6">
        <f>5000*9</f>
        <v>45000</v>
      </c>
    </row>
    <row r="19" spans="1:11" x14ac:dyDescent="0.35">
      <c r="A19" s="6" t="s">
        <v>34</v>
      </c>
      <c r="B19" s="6"/>
      <c r="C19" s="6"/>
      <c r="D19" s="6">
        <f>$K19*$B$14/($B$14+$E$14+$H$14)</f>
        <v>10010.01001001001</v>
      </c>
      <c r="E19" s="6"/>
      <c r="F19" s="6"/>
      <c r="G19" s="6">
        <f>$K19*$E$14/($B$14+$E$14+$H$14)</f>
        <v>18218.218218218219</v>
      </c>
      <c r="H19" s="6"/>
      <c r="I19" s="6"/>
      <c r="J19" s="6">
        <f>$K19*$H$14/($B$14+$E$14+$H$14)</f>
        <v>11771.771771771771</v>
      </c>
      <c r="K19" s="6">
        <f>4000*10</f>
        <v>40000</v>
      </c>
    </row>
    <row r="20" spans="1:11" x14ac:dyDescent="0.35">
      <c r="A20" s="6" t="s">
        <v>35</v>
      </c>
      <c r="B20" s="6"/>
      <c r="C20" s="6"/>
      <c r="D20" s="6">
        <f t="shared" si="3"/>
        <v>452.48868778280541</v>
      </c>
      <c r="E20" s="6"/>
      <c r="F20" s="6"/>
      <c r="G20" s="6">
        <f t="shared" ref="G20" si="5">$K20*$E$13/($B$13+$E$13+$H$13)</f>
        <v>882.35294117647061</v>
      </c>
      <c r="H20" s="6"/>
      <c r="I20" s="6"/>
      <c r="J20" s="6">
        <f>$K20*$H$13/($B$13+$E$13+$H$13)</f>
        <v>665.15837104072398</v>
      </c>
      <c r="K20" s="6">
        <f>2000</f>
        <v>2000</v>
      </c>
    </row>
    <row r="21" spans="1:11" x14ac:dyDescent="0.35">
      <c r="A21" s="6" t="s">
        <v>36</v>
      </c>
      <c r="B21" s="6"/>
      <c r="C21" s="6"/>
      <c r="D21" s="6">
        <f>$K21*$B$14/($B$14+$E$14+$H$14)</f>
        <v>500.50050050050049</v>
      </c>
      <c r="E21" s="6"/>
      <c r="F21" s="6"/>
      <c r="G21" s="6">
        <f>$K21*$E$14/($B$14+$E$14+$H$14)</f>
        <v>910.91091091091096</v>
      </c>
      <c r="H21" s="6"/>
      <c r="I21" s="6"/>
      <c r="J21" s="6">
        <f>$K21*$H$14/($B$14+$E$14+$H$14)</f>
        <v>588.58858858858855</v>
      </c>
      <c r="K21" s="6">
        <v>2000</v>
      </c>
    </row>
    <row r="22" spans="1:11" x14ac:dyDescent="0.35">
      <c r="A22" s="10" t="s">
        <v>30</v>
      </c>
      <c r="B22" s="3">
        <f>B6</f>
        <v>50</v>
      </c>
      <c r="C22" s="11">
        <f>D22/B22</f>
        <v>2071.3474334062566</v>
      </c>
      <c r="D22" s="11">
        <f>SUM(D11:D21)</f>
        <v>103567.37167031283</v>
      </c>
      <c r="E22" s="3">
        <f>C6</f>
        <v>65</v>
      </c>
      <c r="F22" s="11">
        <f>G22/E22</f>
        <v>3537.2438728321081</v>
      </c>
      <c r="G22" s="11">
        <f>SUM(G11:G21)</f>
        <v>229920.85173408702</v>
      </c>
      <c r="H22" s="3">
        <f>D6</f>
        <v>21</v>
      </c>
      <c r="I22" s="11">
        <f>J22/H22</f>
        <v>8291.2750759809569</v>
      </c>
      <c r="J22" s="11">
        <f>SUM(J11:J21)</f>
        <v>174116.77659560009</v>
      </c>
      <c r="K22" s="3"/>
    </row>
    <row r="24" spans="1:11" x14ac:dyDescent="0.35">
      <c r="A24" s="17" t="s">
        <v>29</v>
      </c>
      <c r="B24" s="17"/>
      <c r="C24" s="17"/>
      <c r="D24" s="17"/>
      <c r="E24" s="17"/>
      <c r="F24" s="17"/>
      <c r="G24" s="17"/>
      <c r="H24" s="17"/>
      <c r="I24" s="17"/>
      <c r="J24" s="17"/>
    </row>
    <row r="25" spans="1:11" x14ac:dyDescent="0.35">
      <c r="A25" s="3"/>
      <c r="B25" s="3" t="s">
        <v>15</v>
      </c>
      <c r="C25" s="3" t="s">
        <v>10</v>
      </c>
      <c r="D25" s="3" t="s">
        <v>11</v>
      </c>
      <c r="E25" s="3" t="s">
        <v>15</v>
      </c>
      <c r="F25" s="3" t="s">
        <v>10</v>
      </c>
      <c r="G25" s="3" t="s">
        <v>11</v>
      </c>
      <c r="H25" s="3" t="s">
        <v>15</v>
      </c>
      <c r="I25" s="3" t="s">
        <v>10</v>
      </c>
      <c r="J25" s="3" t="s">
        <v>11</v>
      </c>
    </row>
    <row r="26" spans="1:11" x14ac:dyDescent="0.35">
      <c r="A26" s="3" t="s">
        <v>37</v>
      </c>
      <c r="B26" s="3">
        <f>B5</f>
        <v>41</v>
      </c>
      <c r="C26" s="13">
        <v>2018.57</v>
      </c>
      <c r="D26" s="6">
        <f>C26*B26</f>
        <v>82761.37</v>
      </c>
      <c r="E26" s="3">
        <f>C5</f>
        <v>50</v>
      </c>
      <c r="F26" s="13">
        <v>3645.93</v>
      </c>
      <c r="G26" s="6">
        <f>F26*E26</f>
        <v>182296.5</v>
      </c>
      <c r="H26" s="3">
        <f>D5</f>
        <v>16</v>
      </c>
      <c r="I26" s="13">
        <v>8694.27</v>
      </c>
      <c r="J26" s="6">
        <f>I26*H26</f>
        <v>139108.32</v>
      </c>
    </row>
    <row r="27" spans="1:11" x14ac:dyDescent="0.35">
      <c r="A27" s="3" t="s">
        <v>47</v>
      </c>
      <c r="B27" s="3">
        <f>B22</f>
        <v>50</v>
      </c>
      <c r="C27" s="13">
        <f t="shared" ref="C27:J27" si="6">C22</f>
        <v>2071.3474334062566</v>
      </c>
      <c r="D27" s="13">
        <f t="shared" si="6"/>
        <v>103567.37167031283</v>
      </c>
      <c r="E27" s="3">
        <f t="shared" si="6"/>
        <v>65</v>
      </c>
      <c r="F27" s="13">
        <f>F22</f>
        <v>3537.2438728321081</v>
      </c>
      <c r="G27" s="13">
        <f t="shared" si="6"/>
        <v>229920.85173408702</v>
      </c>
      <c r="H27" s="3">
        <f t="shared" si="6"/>
        <v>21</v>
      </c>
      <c r="I27" s="13">
        <f t="shared" si="6"/>
        <v>8291.2750759809569</v>
      </c>
      <c r="J27" s="13">
        <f t="shared" si="6"/>
        <v>174116.77659560009</v>
      </c>
    </row>
    <row r="28" spans="1:11" x14ac:dyDescent="0.35">
      <c r="A28" s="3" t="s">
        <v>38</v>
      </c>
      <c r="B28" s="3">
        <f>B27+B26</f>
        <v>91</v>
      </c>
      <c r="C28" s="11">
        <f>D28/B28</f>
        <v>2047.5685897836574</v>
      </c>
      <c r="D28" s="6">
        <f>D27+D26</f>
        <v>186328.74167031283</v>
      </c>
      <c r="E28" s="6">
        <f t="shared" ref="E28:J28" si="7">E27+E26</f>
        <v>115</v>
      </c>
      <c r="F28" s="11">
        <f>G28/E28</f>
        <v>3584.4987107311913</v>
      </c>
      <c r="G28" s="6">
        <f t="shared" si="7"/>
        <v>412217.35173408699</v>
      </c>
      <c r="H28" s="6">
        <f t="shared" si="7"/>
        <v>37</v>
      </c>
      <c r="I28" s="11">
        <f>J28/H28</f>
        <v>8465.5431512324358</v>
      </c>
      <c r="J28" s="6">
        <f t="shared" si="7"/>
        <v>313225.09659560013</v>
      </c>
    </row>
    <row r="29" spans="1:11" x14ac:dyDescent="0.35">
      <c r="A29" s="10" t="s">
        <v>39</v>
      </c>
      <c r="B29" s="3">
        <f>B3</f>
        <v>30</v>
      </c>
      <c r="C29" s="11">
        <f>C28</f>
        <v>2047.5685897836574</v>
      </c>
      <c r="D29" s="11">
        <f>C29*B29</f>
        <v>61427.05769350972</v>
      </c>
      <c r="E29" s="3">
        <f>C3</f>
        <v>35</v>
      </c>
      <c r="F29" s="11">
        <f>F28</f>
        <v>3584.4987107311913</v>
      </c>
      <c r="G29" s="11">
        <f>F29*E29</f>
        <v>125457.45487559169</v>
      </c>
      <c r="H29" s="3">
        <f>D3</f>
        <v>16</v>
      </c>
      <c r="I29" s="11">
        <f>I28</f>
        <v>8465.5431512324358</v>
      </c>
      <c r="J29" s="11">
        <f>I29*H29</f>
        <v>135448.69041971897</v>
      </c>
    </row>
    <row r="30" spans="1:11" x14ac:dyDescent="0.35">
      <c r="A30" s="10" t="s">
        <v>40</v>
      </c>
      <c r="B30" s="3">
        <f>B28-B29</f>
        <v>61</v>
      </c>
      <c r="C30" s="11">
        <f>C29</f>
        <v>2047.5685897836574</v>
      </c>
      <c r="D30" s="11">
        <f>C30*B30</f>
        <v>124901.68397680311</v>
      </c>
      <c r="E30" s="3">
        <f>E28-E29</f>
        <v>80</v>
      </c>
      <c r="F30" s="11">
        <f>F29</f>
        <v>3584.4987107311913</v>
      </c>
      <c r="G30" s="11">
        <f>F30*E30</f>
        <v>286759.89685849531</v>
      </c>
      <c r="H30" s="3">
        <f>H28-H29</f>
        <v>21</v>
      </c>
      <c r="I30" s="11">
        <f>I29</f>
        <v>8465.5431512324358</v>
      </c>
      <c r="J30" s="11">
        <f>I30*H30</f>
        <v>177776.40617588116</v>
      </c>
    </row>
    <row r="32" spans="1:11" x14ac:dyDescent="0.35">
      <c r="A32" s="3"/>
      <c r="B32" s="16" t="s">
        <v>12</v>
      </c>
      <c r="C32" s="16"/>
      <c r="D32" s="16"/>
      <c r="E32" s="16" t="s">
        <v>13</v>
      </c>
      <c r="F32" s="16"/>
      <c r="G32" s="16"/>
      <c r="H32" s="16" t="s">
        <v>14</v>
      </c>
      <c r="I32" s="16"/>
      <c r="J32" s="16"/>
    </row>
    <row r="33" spans="1:11" x14ac:dyDescent="0.35">
      <c r="A33" s="3"/>
      <c r="B33" s="3" t="s">
        <v>15</v>
      </c>
      <c r="C33" s="3" t="s">
        <v>10</v>
      </c>
      <c r="D33" s="3" t="s">
        <v>11</v>
      </c>
      <c r="E33" s="3" t="s">
        <v>15</v>
      </c>
      <c r="F33" s="3" t="s">
        <v>10</v>
      </c>
      <c r="G33" s="3" t="s">
        <v>11</v>
      </c>
      <c r="H33" s="3" t="s">
        <v>15</v>
      </c>
      <c r="I33" s="3" t="s">
        <v>10</v>
      </c>
      <c r="J33" s="3" t="s">
        <v>11</v>
      </c>
    </row>
    <row r="34" spans="1:11" x14ac:dyDescent="0.35">
      <c r="A34" s="3" t="s">
        <v>30</v>
      </c>
      <c r="B34" s="3">
        <f>B29</f>
        <v>30</v>
      </c>
      <c r="C34" s="12">
        <f t="shared" ref="C34:I34" si="8">C29</f>
        <v>2047.5685897836574</v>
      </c>
      <c r="D34" s="11">
        <f t="shared" si="8"/>
        <v>61427.05769350972</v>
      </c>
      <c r="E34" s="3">
        <f t="shared" si="8"/>
        <v>35</v>
      </c>
      <c r="F34" s="11">
        <f t="shared" si="8"/>
        <v>3584.4987107311913</v>
      </c>
      <c r="G34" s="11">
        <f t="shared" si="8"/>
        <v>125457.45487559169</v>
      </c>
      <c r="H34" s="3">
        <f t="shared" si="8"/>
        <v>16</v>
      </c>
      <c r="I34" s="11">
        <f t="shared" si="8"/>
        <v>8465.5431512324358</v>
      </c>
      <c r="J34" s="11">
        <f>J29</f>
        <v>135448.69041971897</v>
      </c>
    </row>
    <row r="35" spans="1:11" x14ac:dyDescent="0.35">
      <c r="A35" s="3" t="s">
        <v>41</v>
      </c>
      <c r="B35" s="3">
        <f>3000*B29</f>
        <v>90000</v>
      </c>
      <c r="C35" s="5">
        <v>0.08</v>
      </c>
      <c r="D35" s="6">
        <f>C35*B35</f>
        <v>7200</v>
      </c>
      <c r="E35" s="3">
        <f>E29*9000</f>
        <v>315000</v>
      </c>
      <c r="F35" s="5">
        <v>0.08</v>
      </c>
      <c r="G35" s="6">
        <f>F35*E35</f>
        <v>25200</v>
      </c>
      <c r="H35" s="3">
        <f>H29*22000</f>
        <v>352000</v>
      </c>
      <c r="I35" s="5">
        <v>0.08</v>
      </c>
      <c r="J35" s="6">
        <f>I35*H35</f>
        <v>28160</v>
      </c>
    </row>
    <row r="36" spans="1:11" x14ac:dyDescent="0.35">
      <c r="A36" s="3" t="s">
        <v>42</v>
      </c>
      <c r="B36" s="3"/>
      <c r="C36" s="3"/>
      <c r="D36" s="6">
        <v>1000</v>
      </c>
      <c r="E36" s="3"/>
      <c r="F36" s="3"/>
      <c r="G36" s="6">
        <v>1200</v>
      </c>
      <c r="H36" s="3"/>
      <c r="I36" s="3"/>
      <c r="J36" s="6">
        <v>5000</v>
      </c>
    </row>
    <row r="37" spans="1:11" x14ac:dyDescent="0.35">
      <c r="A37" s="8" t="s">
        <v>28</v>
      </c>
      <c r="B37" s="8"/>
      <c r="C37" s="8"/>
      <c r="D37" s="9"/>
      <c r="E37" s="8"/>
      <c r="F37" s="8"/>
      <c r="G37" s="9"/>
      <c r="H37" s="8"/>
      <c r="I37" s="8"/>
      <c r="J37" s="9"/>
    </row>
    <row r="38" spans="1:11" x14ac:dyDescent="0.35">
      <c r="A38" s="6" t="s">
        <v>43</v>
      </c>
      <c r="B38" s="6"/>
      <c r="C38" s="6"/>
      <c r="D38" s="6">
        <f>$K38*B$35/($B$35+$E$35+$H$35)</f>
        <v>3819.7093791281372</v>
      </c>
      <c r="E38" s="6"/>
      <c r="F38" s="6"/>
      <c r="G38" s="6">
        <f>$K38*E$35/($B$35+$E$35+$H$35)</f>
        <v>13368.982826948481</v>
      </c>
      <c r="H38" s="6"/>
      <c r="I38" s="6"/>
      <c r="J38" s="6">
        <f>$K38*H$35/($B$35+$E$35+$H$35)</f>
        <v>14939.307793923383</v>
      </c>
      <c r="K38" s="3">
        <f>10*1.1*1280+2.4*4*1280+1280*1*4.5</f>
        <v>32128</v>
      </c>
    </row>
    <row r="39" spans="1:11" x14ac:dyDescent="0.35">
      <c r="A39" s="6" t="s">
        <v>18</v>
      </c>
      <c r="B39" s="6"/>
      <c r="C39" s="6"/>
      <c r="D39" s="6">
        <f>$K39*B$35/($B$35+$E$35+$H$35)</f>
        <v>2021.1360634081902</v>
      </c>
      <c r="E39" s="6"/>
      <c r="F39" s="6"/>
      <c r="G39" s="6">
        <f>$K39*E$35/($B$35+$E$35+$H$35)</f>
        <v>7073.9762219286658</v>
      </c>
      <c r="H39" s="6"/>
      <c r="I39" s="6"/>
      <c r="J39" s="6">
        <f>$K39*H$35/($B$35+$E$35+$H$35)</f>
        <v>7904.8877146631439</v>
      </c>
      <c r="K39" s="3">
        <v>17000</v>
      </c>
    </row>
    <row r="40" spans="1:11" x14ac:dyDescent="0.35">
      <c r="A40" s="6" t="s">
        <v>44</v>
      </c>
      <c r="B40" s="6"/>
      <c r="C40" s="6"/>
      <c r="D40" s="6">
        <f t="shared" ref="D40:D41" si="9">$K40*B$35/($B$35+$E$35+$H$35)</f>
        <v>1826.1558784676354</v>
      </c>
      <c r="E40" s="6"/>
      <c r="F40" s="6"/>
      <c r="G40" s="6">
        <f t="shared" ref="G40:G41" si="10">$K40*E$35/($B$35+$E$35+$H$35)</f>
        <v>6391.5455746367243</v>
      </c>
      <c r="H40" s="6"/>
      <c r="I40" s="6"/>
      <c r="J40" s="6">
        <f>$K40*H$35/($B$35+$E$35+$H$35)</f>
        <v>7142.2985468956404</v>
      </c>
      <c r="K40" s="3">
        <f>12*1280</f>
        <v>15360</v>
      </c>
    </row>
    <row r="41" spans="1:11" x14ac:dyDescent="0.35">
      <c r="A41" s="6" t="s">
        <v>45</v>
      </c>
      <c r="B41" s="6"/>
      <c r="C41" s="6"/>
      <c r="D41" s="6">
        <f t="shared" si="9"/>
        <v>2140.0264200792603</v>
      </c>
      <c r="E41" s="6"/>
      <c r="F41" s="6"/>
      <c r="G41" s="6">
        <f t="shared" si="10"/>
        <v>7490.0924702774109</v>
      </c>
      <c r="H41" s="6"/>
      <c r="I41" s="6"/>
      <c r="J41" s="6">
        <f>$K41*H$35/($B$35+$E$35+$H$35)</f>
        <v>8369.8811096433292</v>
      </c>
      <c r="K41" s="3">
        <v>18000</v>
      </c>
    </row>
    <row r="42" spans="1:1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7"/>
    </row>
    <row r="43" spans="1:11" x14ac:dyDescent="0.35">
      <c r="A43" s="10" t="s">
        <v>46</v>
      </c>
      <c r="B43" s="3">
        <f>B3</f>
        <v>30</v>
      </c>
      <c r="C43" s="11">
        <f>D43/B43</f>
        <v>2647.8028478197648</v>
      </c>
      <c r="D43" s="11">
        <f>SUM(D34:D42)</f>
        <v>79434.08543459294</v>
      </c>
      <c r="E43" s="3">
        <f>C3</f>
        <v>35</v>
      </c>
      <c r="F43" s="11">
        <f>G43/E43</f>
        <v>5319.4871991252276</v>
      </c>
      <c r="G43" s="11">
        <f>SUM(G34:G42)</f>
        <v>186182.05196938297</v>
      </c>
      <c r="H43" s="3">
        <f>D3</f>
        <v>16</v>
      </c>
      <c r="I43" s="11">
        <f>J43/H43</f>
        <v>12935.31659905278</v>
      </c>
      <c r="J43" s="11">
        <f>SUM(J34:J42)</f>
        <v>206965.06558484447</v>
      </c>
    </row>
    <row r="45" spans="1:11" x14ac:dyDescent="0.35">
      <c r="A45" s="14" t="s">
        <v>7</v>
      </c>
      <c r="B45" s="3">
        <v>30</v>
      </c>
      <c r="C45" s="3">
        <v>3000</v>
      </c>
      <c r="D45" s="3">
        <f>C45*B45</f>
        <v>90000</v>
      </c>
      <c r="E45" s="3">
        <v>35</v>
      </c>
      <c r="F45" s="3">
        <v>9000</v>
      </c>
      <c r="G45" s="3">
        <f>F45*E45</f>
        <v>315000</v>
      </c>
      <c r="H45" s="3">
        <v>16</v>
      </c>
      <c r="I45" s="3">
        <v>22000</v>
      </c>
      <c r="J45" s="3">
        <f>I45*H45</f>
        <v>352000</v>
      </c>
    </row>
    <row r="46" spans="1:11" x14ac:dyDescent="0.35">
      <c r="A46" s="14" t="s">
        <v>19</v>
      </c>
      <c r="B46" s="3">
        <f>B45</f>
        <v>30</v>
      </c>
      <c r="C46" s="11">
        <f>C45-C43</f>
        <v>352.19715218023521</v>
      </c>
      <c r="D46" s="11">
        <f>D45-D43</f>
        <v>10565.91456540706</v>
      </c>
      <c r="E46" s="3">
        <f>E45</f>
        <v>35</v>
      </c>
      <c r="F46" s="11">
        <f>F45-F43</f>
        <v>3680.5128008747724</v>
      </c>
      <c r="G46" s="11">
        <f>G45-G43</f>
        <v>128817.94803061703</v>
      </c>
      <c r="H46" s="3">
        <f>H45</f>
        <v>16</v>
      </c>
      <c r="I46" s="11">
        <f>I45-I43</f>
        <v>9064.6834009472204</v>
      </c>
      <c r="J46" s="11">
        <f>J45-J43</f>
        <v>145034.93441515553</v>
      </c>
    </row>
  </sheetData>
  <mergeCells count="7">
    <mergeCell ref="A24:J24"/>
    <mergeCell ref="B32:D32"/>
    <mergeCell ref="E32:G32"/>
    <mergeCell ref="H32:J32"/>
    <mergeCell ref="B8:D8"/>
    <mergeCell ref="E8:G8"/>
    <mergeCell ref="H8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Partie 1</vt:lpstr>
      <vt:lpstr>Partie 2</vt:lpstr>
      <vt:lpstr>Partie 3</vt:lpstr>
    </vt:vector>
  </TitlesOfParts>
  <Company>Universite de Montpellier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n.a.</dc:creator>
  <cp:lastModifiedBy>n.a.</cp:lastModifiedBy>
  <dcterms:created xsi:type="dcterms:W3CDTF">2023-10-04T12:13:01Z</dcterms:created>
  <dcterms:modified xsi:type="dcterms:W3CDTF">2024-10-03T09:33:12Z</dcterms:modified>
</cp:coreProperties>
</file>