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5600" windowHeight="9525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P189" i="1" l="1"/>
  <c r="I187" i="1" l="1"/>
  <c r="M189" i="1"/>
  <c r="C187" i="1"/>
  <c r="M188" i="1"/>
  <c r="I189" i="1"/>
  <c r="G186" i="1"/>
  <c r="F127" i="1" l="1"/>
  <c r="C144" i="1" l="1"/>
  <c r="C129" i="1"/>
  <c r="E179" i="1" l="1"/>
  <c r="C174" i="1"/>
  <c r="E166" i="1"/>
  <c r="F165" i="1"/>
  <c r="E164" i="1"/>
  <c r="F163" i="1"/>
  <c r="E165" i="1"/>
  <c r="E163" i="1"/>
  <c r="F157" i="1"/>
  <c r="C152" i="1"/>
  <c r="E144" i="1"/>
  <c r="D142" i="1"/>
  <c r="G187" i="1" l="1"/>
  <c r="G185" i="1"/>
  <c r="G184" i="1"/>
  <c r="F135" i="1"/>
  <c r="E135" i="1"/>
  <c r="C135" i="1"/>
  <c r="E94" i="1"/>
</calcChain>
</file>

<file path=xl/sharedStrings.xml><?xml version="1.0" encoding="utf-8"?>
<sst xmlns="http://schemas.openxmlformats.org/spreadsheetml/2006/main" count="251" uniqueCount="146">
  <si>
    <t xml:space="preserve"> </t>
  </si>
  <si>
    <t>Q1</t>
  </si>
  <si>
    <t>Action X       15:32:19</t>
  </si>
  <si>
    <t>ACHAT</t>
  </si>
  <si>
    <t>VENTE</t>
  </si>
  <si>
    <t>Transactions réalisées</t>
  </si>
  <si>
    <t>Quantité</t>
  </si>
  <si>
    <t>Cours</t>
  </si>
  <si>
    <t>Heure</t>
  </si>
  <si>
    <t>15:32:40  arrivée d'un ordre d'achat de 600 actions à 65,26</t>
  </si>
  <si>
    <t>Seulement 300 titres trouvent contrepartie  donc mise en carnet du solde</t>
  </si>
  <si>
    <t>Action X       15:32:40</t>
  </si>
  <si>
    <t>65,25 / 480</t>
  </si>
  <si>
    <t>65,26 / 1 503</t>
  </si>
  <si>
    <t>65,26 / 497</t>
  </si>
  <si>
    <t>65,27 / 480</t>
  </si>
  <si>
    <t>65,27 / 4 598</t>
  </si>
  <si>
    <t>X</t>
  </si>
  <si>
    <t>15:34:07 Arrivée d'un ordre de vente de 780 actions à 65,25</t>
  </si>
  <si>
    <t>Action X       15:34:07</t>
  </si>
  <si>
    <t>Q2</t>
  </si>
  <si>
    <t>Action X       15:31:11</t>
  </si>
  <si>
    <t>65,25 / 65,27</t>
  </si>
  <si>
    <t>65,24 / 65,26</t>
  </si>
  <si>
    <t>65,26 / 65,27</t>
  </si>
  <si>
    <t>65,24 / 65,25</t>
  </si>
  <si>
    <t>65,25 / 65,26</t>
  </si>
  <si>
    <t>15:31:12 arrivée d'un ordre de vente de 832 actions à 65,25</t>
  </si>
  <si>
    <t>Action X       15:31:29</t>
  </si>
  <si>
    <t>15:31:30  arrivée d'un ordre de vente de 497 actions à 65,24</t>
  </si>
  <si>
    <t>Action X       15:31:30</t>
  </si>
  <si>
    <t>Q3</t>
  </si>
  <si>
    <t>65,24 / 1</t>
  </si>
  <si>
    <t>65,26 / 2</t>
  </si>
  <si>
    <t>Vente de 3 000 au prix de marché</t>
  </si>
  <si>
    <t>Q4</t>
  </si>
  <si>
    <t>So</t>
  </si>
  <si>
    <t>Div =</t>
  </si>
  <si>
    <t>Fwd 6m</t>
  </si>
  <si>
    <t>T =</t>
  </si>
  <si>
    <t>Euribor 3m</t>
  </si>
  <si>
    <t>Euribor 6m</t>
  </si>
  <si>
    <t xml:space="preserve">       D = ( S – F / (1+Tx3m) ) * ( 1 + Tx 6m) = (178 – 168/(1+4%/2) ) * ( 1 + 3%/4) = 13,3938 ≈ 14</t>
  </si>
  <si>
    <t>Q5</t>
  </si>
  <si>
    <t>USD-EUR</t>
  </si>
  <si>
    <t>de 0,72 à 0,757</t>
  </si>
  <si>
    <t>USD-EUR 0,73</t>
  </si>
  <si>
    <t>RUB-EUR 0,02</t>
  </si>
  <si>
    <t>EUR-JPY 105</t>
  </si>
  <si>
    <t>CHF-EUR 0,82</t>
  </si>
  <si>
    <t>EUR-CNY 0,86</t>
  </si>
  <si>
    <t>EUR-CNY</t>
  </si>
  <si>
    <t>de 8,44 à 8,81</t>
  </si>
  <si>
    <t>RUB-EUR</t>
  </si>
  <si>
    <t>de 0,0231 à 0,0233</t>
  </si>
  <si>
    <t>EUR-JPY</t>
  </si>
  <si>
    <t>de 101 à 106</t>
  </si>
  <si>
    <t>CHF-EUR</t>
  </si>
  <si>
    <t>de 0,806 à 0,831</t>
  </si>
  <si>
    <t>Q6</t>
  </si>
  <si>
    <t>Prix</t>
  </si>
  <si>
    <t>Qté Achat</t>
  </si>
  <si>
    <t>Qté Vente</t>
  </si>
  <si>
    <t>Cumul ACH</t>
  </si>
  <si>
    <t>Cumul VEN</t>
  </si>
  <si>
    <t>| diff |</t>
  </si>
  <si>
    <r>
      <t>ATP</t>
    </r>
    <r>
      <rPr>
        <vertAlign val="subscript"/>
        <sz val="10"/>
        <color indexed="8"/>
        <rFont val="Arial"/>
        <family val="2"/>
      </rPr>
      <t>A</t>
    </r>
  </si>
  <si>
    <r>
      <t>ATP</t>
    </r>
    <r>
      <rPr>
        <vertAlign val="subscript"/>
        <sz val="10"/>
        <color indexed="8"/>
        <rFont val="Arial"/>
        <family val="2"/>
      </rPr>
      <t>V</t>
    </r>
  </si>
  <si>
    <t>Q7</t>
  </si>
  <si>
    <t>Q8</t>
  </si>
  <si>
    <t>Min</t>
  </si>
  <si>
    <t>Max</t>
  </si>
  <si>
    <t>BRENT $</t>
  </si>
  <si>
    <t>EUR-USD</t>
  </si>
  <si>
    <t>WTI €</t>
  </si>
  <si>
    <t>Q9</t>
  </si>
  <si>
    <t>ABC-XYZ spot</t>
  </si>
  <si>
    <t>Taux  abc</t>
  </si>
  <si>
    <t>Taux xyz</t>
  </si>
  <si>
    <t>ABC-XYZ Fwd6</t>
  </si>
  <si>
    <t>Q10</t>
  </si>
  <si>
    <t>Nominal</t>
  </si>
  <si>
    <t>FRA 3 / 5</t>
  </si>
  <si>
    <t>Tx Ref</t>
  </si>
  <si>
    <t>Montant</t>
  </si>
  <si>
    <t>Q11</t>
  </si>
  <si>
    <t>HUF-EUR Fwd à 6 mois</t>
  </si>
  <si>
    <t>HUF-EUR Spot</t>
  </si>
  <si>
    <t>Tx EUR 1,44%</t>
  </si>
  <si>
    <t>Tx HUF  2,70%</t>
  </si>
  <si>
    <t>Terme = 6 mois= 180j</t>
  </si>
  <si>
    <t>Q12</t>
  </si>
  <si>
    <t>Rt</t>
  </si>
  <si>
    <t>ft</t>
  </si>
  <si>
    <t>Bon 1 an</t>
  </si>
  <si>
    <t>- de 2,20%</t>
  </si>
  <si>
    <t xml:space="preserve">de 2,2% à 2,4% </t>
  </si>
  <si>
    <t xml:space="preserve">de 2,4% à 2,9% </t>
  </si>
  <si>
    <t xml:space="preserve">de 2,9% à 3,3% </t>
  </si>
  <si>
    <t>+ de 3,30%</t>
  </si>
  <si>
    <t>FRA 1 dans 1</t>
  </si>
  <si>
    <t>Bon à 3 ans</t>
  </si>
  <si>
    <t>FRA 1 dans 3</t>
  </si>
  <si>
    <t>Q13</t>
  </si>
  <si>
    <t>JMD-CLP</t>
  </si>
  <si>
    <t>THB-ECS</t>
  </si>
  <si>
    <t>THB-JMD</t>
  </si>
  <si>
    <t>CLP-ECS</t>
  </si>
  <si>
    <t>Q14</t>
  </si>
  <si>
    <t>Fwd 3m</t>
  </si>
  <si>
    <t>So = Fwd / ( 1 + Tx  + Sto)</t>
  </si>
  <si>
    <t>stockage</t>
  </si>
  <si>
    <t>Q15</t>
  </si>
  <si>
    <t>i =</t>
  </si>
  <si>
    <t>D(ZC)=n</t>
  </si>
  <si>
    <t>n</t>
  </si>
  <si>
    <t>n =</t>
  </si>
  <si>
    <t>Cvx(ZC)=</t>
  </si>
  <si>
    <t>n(n+1)</t>
  </si>
  <si>
    <t>r =</t>
  </si>
  <si>
    <t>D(RP)=</t>
  </si>
  <si>
    <t>(1+r)/r</t>
  </si>
  <si>
    <t>Cvx(RP)=</t>
  </si>
  <si>
    <t>2*((1+r)/r)²</t>
  </si>
  <si>
    <t>la variation ne sert pas</t>
  </si>
  <si>
    <t>CORRIGE EXAMEN N° 1    M2 MASS 2011 - 2012</t>
  </si>
  <si>
    <t>Achat de 1 500 titres au prix de marché</t>
  </si>
  <si>
    <t>Achat de 1 200 titres à 65,27</t>
  </si>
  <si>
    <t>Achat de 300 titres à 65,26</t>
  </si>
  <si>
    <t>Vente de 1 503 titres à 65,24</t>
  </si>
  <si>
    <t>Vente de 658 titres à 65,23</t>
  </si>
  <si>
    <t>vente de 839 titres à 65,22</t>
  </si>
  <si>
    <t>65,25 / 5</t>
  </si>
  <si>
    <t>65,25 / 3</t>
  </si>
  <si>
    <t>Réponse</t>
  </si>
  <si>
    <t>USD-MXN</t>
  </si>
  <si>
    <t>MXN-EUR</t>
  </si>
  <si>
    <t>Durée</t>
  </si>
  <si>
    <t>2,549 - 2,662</t>
  </si>
  <si>
    <t>2,561 - 2,670</t>
  </si>
  <si>
    <t>2,482 - 2 769</t>
  </si>
  <si>
    <t>2,548 - 2,645</t>
  </si>
  <si>
    <t>2,667 - 2,676</t>
  </si>
  <si>
    <t>65,22 / 5</t>
  </si>
  <si>
    <t>65,25 / 2</t>
  </si>
  <si>
    <t>MXN-USD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</si>
</sst>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00"/>
    <numFmt numFmtId="165" formatCode="0.0"/>
    <numFmt numFmtId="166" formatCode="0.0000"/>
    <numFmt numFmtId="167" formatCode="#,##0.000"/>
    <numFmt numFmtId="168" formatCode="#,##0.00000"/>
    <numFmt numFmtId="169" formatCode="#,##0.0000"/>
    <numFmt numFmtId="170" formatCode="0.000000"/>
    <numFmt numFmtId="171" formatCode="0.00000"/>
    <numFmt numFmtId="172" formatCode="0.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vertAlign val="subscript"/>
      <sz val="10"/>
      <color indexed="8"/>
      <name val="Arial"/>
      <family val="2"/>
    </font>
    <font>
      <b/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21" fontId="6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21" fontId="6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10" xfId="0" applyBorder="1"/>
    <xf numFmtId="0" fontId="4" fillId="0" borderId="10" xfId="0" applyFont="1" applyBorder="1" applyAlignment="1">
      <alignment horizontal="center"/>
    </xf>
    <xf numFmtId="0" fontId="0" fillId="0" borderId="0" xfId="0" applyBorder="1"/>
    <xf numFmtId="3" fontId="4" fillId="0" borderId="10" xfId="0" applyNumberFormat="1" applyFont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3" fontId="6" fillId="0" borderId="8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21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3" fontId="6" fillId="3" borderId="9" xfId="0" applyNumberFormat="1" applyFont="1" applyFill="1" applyBorder="1" applyAlignment="1">
      <alignment horizontal="center" vertical="center"/>
    </xf>
    <xf numFmtId="21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6" fillId="3" borderId="9" xfId="0" applyFont="1" applyFill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2" fontId="4" fillId="0" borderId="0" xfId="0" applyNumberFormat="1" applyFont="1" applyAlignment="1">
      <alignment horizontal="center"/>
    </xf>
    <xf numFmtId="9" fontId="0" fillId="0" borderId="0" xfId="0" applyNumberFormat="1"/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horizontal="center"/>
    </xf>
    <xf numFmtId="0" fontId="10" fillId="0" borderId="0" xfId="0" applyFont="1"/>
    <xf numFmtId="0" fontId="10" fillId="0" borderId="10" xfId="0" applyFont="1" applyBorder="1"/>
    <xf numFmtId="0" fontId="10" fillId="0" borderId="0" xfId="0" applyFont="1" applyBorder="1"/>
    <xf numFmtId="4" fontId="9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1" fontId="6" fillId="4" borderId="6" xfId="0" applyNumberFormat="1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0" fontId="0" fillId="0" borderId="0" xfId="0" applyNumberFormat="1"/>
    <xf numFmtId="0" fontId="4" fillId="0" borderId="14" xfId="0" applyFont="1" applyBorder="1"/>
    <xf numFmtId="0" fontId="3" fillId="0" borderId="0" xfId="0" applyFont="1" applyAlignment="1">
      <alignment horizontal="center"/>
    </xf>
    <xf numFmtId="164" fontId="4" fillId="0" borderId="16" xfId="0" applyNumberFormat="1" applyFont="1" applyBorder="1"/>
    <xf numFmtId="165" fontId="4" fillId="0" borderId="0" xfId="0" applyNumberFormat="1" applyFont="1" applyAlignment="1">
      <alignment horizontal="center"/>
    </xf>
    <xf numFmtId="166" fontId="0" fillId="0" borderId="0" xfId="0" applyNumberFormat="1"/>
    <xf numFmtId="166" fontId="4" fillId="0" borderId="15" xfId="0" applyNumberFormat="1" applyFont="1" applyBorder="1"/>
    <xf numFmtId="166" fontId="4" fillId="0" borderId="16" xfId="0" applyNumberFormat="1" applyFont="1" applyBorder="1"/>
    <xf numFmtId="0" fontId="4" fillId="0" borderId="0" xfId="0" applyFont="1" applyBorder="1"/>
    <xf numFmtId="166" fontId="4" fillId="0" borderId="0" xfId="0" applyNumberFormat="1" applyFont="1" applyBorder="1"/>
    <xf numFmtId="3" fontId="0" fillId="0" borderId="0" xfId="0" applyNumberFormat="1"/>
    <xf numFmtId="167" fontId="4" fillId="0" borderId="10" xfId="0" applyNumberFormat="1" applyFont="1" applyBorder="1" applyAlignment="1">
      <alignment horizontal="center"/>
    </xf>
    <xf numFmtId="168" fontId="0" fillId="0" borderId="0" xfId="0" applyNumberFormat="1"/>
    <xf numFmtId="168" fontId="0" fillId="0" borderId="10" xfId="0" applyNumberFormat="1" applyBorder="1"/>
    <xf numFmtId="169" fontId="4" fillId="0" borderId="10" xfId="0" applyNumberFormat="1" applyFont="1" applyBorder="1" applyAlignment="1">
      <alignment horizontal="center"/>
    </xf>
    <xf numFmtId="168" fontId="0" fillId="0" borderId="0" xfId="0" applyNumberFormat="1" applyBorder="1"/>
    <xf numFmtId="168" fontId="4" fillId="0" borderId="10" xfId="0" applyNumberFormat="1" applyFont="1" applyBorder="1" applyAlignment="1">
      <alignment horizontal="center"/>
    </xf>
    <xf numFmtId="170" fontId="4" fillId="0" borderId="0" xfId="0" applyNumberFormat="1" applyFont="1" applyAlignment="1">
      <alignment horizontal="center"/>
    </xf>
    <xf numFmtId="10" fontId="0" fillId="0" borderId="0" xfId="1" applyNumberFormat="1" applyFont="1"/>
    <xf numFmtId="0" fontId="3" fillId="0" borderId="10" xfId="0" applyFont="1" applyBorder="1"/>
    <xf numFmtId="0" fontId="9" fillId="0" borderId="10" xfId="0" quotePrefix="1" applyFont="1" applyBorder="1" applyAlignment="1">
      <alignment horizontal="center"/>
    </xf>
    <xf numFmtId="0" fontId="3" fillId="0" borderId="0" xfId="0" applyFont="1" applyBorder="1"/>
    <xf numFmtId="0" fontId="4" fillId="0" borderId="0" xfId="0" quotePrefix="1" applyFont="1" applyBorder="1" applyAlignment="1">
      <alignment horizontal="center"/>
    </xf>
    <xf numFmtId="10" fontId="0" fillId="3" borderId="0" xfId="0" applyNumberFormat="1" applyFill="1"/>
    <xf numFmtId="0" fontId="12" fillId="0" borderId="0" xfId="0" applyFont="1" applyAlignment="1">
      <alignment vertical="center"/>
    </xf>
    <xf numFmtId="171" fontId="0" fillId="0" borderId="0" xfId="0" applyNumberFormat="1"/>
    <xf numFmtId="2" fontId="0" fillId="0" borderId="0" xfId="0" applyNumberFormat="1"/>
    <xf numFmtId="164" fontId="4" fillId="3" borderId="16" xfId="0" applyNumberFormat="1" applyFont="1" applyFill="1" applyBorder="1"/>
    <xf numFmtId="2" fontId="4" fillId="3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center"/>
    </xf>
    <xf numFmtId="164" fontId="0" fillId="0" borderId="0" xfId="0" applyNumberFormat="1"/>
    <xf numFmtId="1" fontId="2" fillId="0" borderId="0" xfId="0" applyNumberFormat="1" applyFont="1" applyAlignment="1">
      <alignment horizontal="center"/>
    </xf>
    <xf numFmtId="10" fontId="0" fillId="5" borderId="0" xfId="1" applyNumberFormat="1" applyFont="1" applyFill="1"/>
    <xf numFmtId="10" fontId="0" fillId="6" borderId="0" xfId="1" applyNumberFormat="1" applyFont="1" applyFill="1"/>
    <xf numFmtId="0" fontId="0" fillId="0" borderId="0" xfId="0" applyNumberFormat="1"/>
    <xf numFmtId="1" fontId="3" fillId="0" borderId="0" xfId="0" applyNumberFormat="1" applyFont="1"/>
    <xf numFmtId="172" fontId="2" fillId="3" borderId="0" xfId="1" applyNumberFormat="1" applyFont="1" applyFill="1"/>
    <xf numFmtId="10" fontId="0" fillId="7" borderId="0" xfId="0" applyNumberFormat="1" applyFill="1"/>
    <xf numFmtId="10" fontId="0" fillId="8" borderId="0" xfId="0" applyNumberFormat="1" applyFill="1"/>
    <xf numFmtId="10" fontId="2" fillId="9" borderId="11" xfId="0" applyNumberFormat="1" applyFont="1" applyFill="1" applyBorder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172" fontId="0" fillId="0" borderId="0" xfId="1" applyNumberFormat="1" applyFon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9"/>
  <sheetViews>
    <sheetView tabSelected="1" topLeftCell="B1" workbookViewId="0">
      <pane ySplit="3660" topLeftCell="A178" activePane="bottomLeft"/>
      <selection activeCell="F9" sqref="F9"/>
      <selection pane="bottomLeft" activeCell="J182" sqref="J182"/>
    </sheetView>
  </sheetViews>
  <sheetFormatPr baseColWidth="10" defaultRowHeight="15" x14ac:dyDescent="0.25"/>
  <cols>
    <col min="1" max="1" width="4.28515625" customWidth="1"/>
    <col min="2" max="2" width="15" customWidth="1"/>
    <col min="3" max="3" width="10.7109375" customWidth="1"/>
    <col min="6" max="6" width="11.42578125" customWidth="1"/>
    <col min="7" max="7" width="6.42578125" customWidth="1"/>
    <col min="9" max="9" width="13.140625" bestFit="1" customWidth="1"/>
    <col min="11" max="11" width="2" customWidth="1"/>
    <col min="12" max="12" width="3.28515625" customWidth="1"/>
    <col min="13" max="13" width="13.42578125" customWidth="1"/>
    <col min="14" max="14" width="0.85546875" customWidth="1"/>
    <col min="15" max="15" width="3.28515625" customWidth="1"/>
    <col min="16" max="16" width="12.5703125" customWidth="1"/>
    <col min="17" max="17" width="1" customWidth="1"/>
    <col min="18" max="18" width="3.140625" customWidth="1"/>
    <col min="19" max="19" width="13.42578125" customWidth="1"/>
    <col min="20" max="20" width="1.42578125" customWidth="1"/>
    <col min="21" max="21" width="3.28515625" customWidth="1"/>
    <col min="22" max="22" width="13.140625" customWidth="1"/>
    <col min="23" max="23" width="1.140625" customWidth="1"/>
    <col min="24" max="24" width="3.42578125" customWidth="1"/>
    <col min="25" max="25" width="12.7109375" customWidth="1"/>
  </cols>
  <sheetData>
    <row r="1" spans="1:25" ht="15.75" thickBot="1" x14ac:dyDescent="0.3">
      <c r="B1" s="114" t="s">
        <v>125</v>
      </c>
      <c r="C1" s="115"/>
      <c r="D1" s="115"/>
      <c r="E1" s="116"/>
    </row>
    <row r="2" spans="1:25" ht="15.75" thickBot="1" x14ac:dyDescent="0.3">
      <c r="B2" s="1" t="s">
        <v>0</v>
      </c>
    </row>
    <row r="3" spans="1:25" ht="15.75" thickBot="1" x14ac:dyDescent="0.3">
      <c r="A3" s="2" t="s">
        <v>1</v>
      </c>
      <c r="B3" s="111" t="s">
        <v>2</v>
      </c>
      <c r="C3" s="112"/>
      <c r="D3" s="112"/>
      <c r="E3" s="112"/>
      <c r="F3" s="113"/>
      <c r="H3" s="111" t="s">
        <v>2</v>
      </c>
      <c r="I3" s="112"/>
      <c r="J3" s="113"/>
      <c r="K3" s="3"/>
    </row>
    <row r="4" spans="1:25" ht="15.75" thickBot="1" x14ac:dyDescent="0.3">
      <c r="B4" s="111" t="s">
        <v>3</v>
      </c>
      <c r="C4" s="113"/>
      <c r="D4" s="4"/>
      <c r="E4" s="111" t="s">
        <v>4</v>
      </c>
      <c r="F4" s="113"/>
      <c r="H4" s="111" t="s">
        <v>5</v>
      </c>
      <c r="I4" s="112"/>
      <c r="J4" s="113"/>
      <c r="K4" s="3"/>
    </row>
    <row r="5" spans="1:25" ht="15.75" thickBot="1" x14ac:dyDescent="0.3">
      <c r="B5" s="5" t="s">
        <v>6</v>
      </c>
      <c r="C5" s="6" t="s">
        <v>7</v>
      </c>
      <c r="D5" s="7"/>
      <c r="E5" s="5" t="s">
        <v>7</v>
      </c>
      <c r="F5" s="6" t="s">
        <v>6</v>
      </c>
      <c r="H5" s="8" t="s">
        <v>8</v>
      </c>
      <c r="I5" s="9" t="s">
        <v>7</v>
      </c>
      <c r="J5" s="9" t="s">
        <v>6</v>
      </c>
      <c r="K5" s="3"/>
    </row>
    <row r="6" spans="1:25" x14ac:dyDescent="0.25">
      <c r="B6" s="10">
        <v>1503</v>
      </c>
      <c r="C6" s="11">
        <v>65.239999999999995</v>
      </c>
      <c r="D6" s="4"/>
      <c r="E6" s="12">
        <v>65.260000000000005</v>
      </c>
      <c r="F6" s="13">
        <v>300</v>
      </c>
      <c r="H6" s="14">
        <v>0.64687499999999998</v>
      </c>
      <c r="I6" s="11">
        <v>65.239999999999995</v>
      </c>
      <c r="J6" s="11">
        <v>497</v>
      </c>
      <c r="K6" s="15"/>
    </row>
    <row r="7" spans="1:25" x14ac:dyDescent="0.25">
      <c r="B7" s="10">
        <v>658</v>
      </c>
      <c r="C7" s="11">
        <v>65.23</v>
      </c>
      <c r="D7" s="4"/>
      <c r="E7" s="12">
        <v>65.27</v>
      </c>
      <c r="F7" s="13">
        <v>4598</v>
      </c>
      <c r="H7" s="14">
        <v>0.64666666666666661</v>
      </c>
      <c r="I7" s="11">
        <v>65.25</v>
      </c>
      <c r="J7" s="11">
        <v>832</v>
      </c>
      <c r="K7" s="15"/>
    </row>
    <row r="8" spans="1:25" x14ac:dyDescent="0.25">
      <c r="B8" s="10">
        <v>4786</v>
      </c>
      <c r="C8" s="11">
        <v>65.22</v>
      </c>
      <c r="D8" s="4"/>
      <c r="E8" s="12">
        <v>65.28</v>
      </c>
      <c r="F8" s="13">
        <v>2098</v>
      </c>
      <c r="H8" s="14">
        <v>0.64635416666666667</v>
      </c>
      <c r="I8" s="11">
        <v>65.239999999999995</v>
      </c>
      <c r="J8" s="11">
        <v>900</v>
      </c>
      <c r="K8" s="15"/>
    </row>
    <row r="9" spans="1:25" x14ac:dyDescent="0.25">
      <c r="B9" s="10">
        <v>6995</v>
      </c>
      <c r="C9" s="11">
        <v>65.209999999999994</v>
      </c>
      <c r="D9" s="4"/>
      <c r="E9" s="12">
        <v>65.290000000000006</v>
      </c>
      <c r="F9" s="13">
        <v>2990</v>
      </c>
      <c r="H9" s="14">
        <v>0.64337962962962958</v>
      </c>
      <c r="I9" s="11">
        <v>65.239999999999995</v>
      </c>
      <c r="J9" s="11">
        <v>164</v>
      </c>
      <c r="K9" s="15"/>
    </row>
    <row r="10" spans="1:25" ht="15.75" thickBot="1" x14ac:dyDescent="0.3">
      <c r="B10" s="16">
        <v>178</v>
      </c>
      <c r="C10" s="17">
        <v>65.2</v>
      </c>
      <c r="D10" s="4"/>
      <c r="E10" s="18">
        <v>65.3</v>
      </c>
      <c r="F10" s="19">
        <v>4770</v>
      </c>
      <c r="H10" s="20">
        <v>0.64234953703703701</v>
      </c>
      <c r="I10" s="21">
        <v>65.25</v>
      </c>
      <c r="J10" s="21">
        <v>330</v>
      </c>
      <c r="K10" s="15"/>
    </row>
    <row r="12" spans="1:25" x14ac:dyDescent="0.25">
      <c r="B12" t="s">
        <v>9</v>
      </c>
    </row>
    <row r="13" spans="1:25" x14ac:dyDescent="0.25">
      <c r="B13" t="s">
        <v>10</v>
      </c>
    </row>
    <row r="14" spans="1:25" ht="15.75" thickBot="1" x14ac:dyDescent="0.3"/>
    <row r="15" spans="1:25" ht="15.75" thickBot="1" x14ac:dyDescent="0.3">
      <c r="B15" s="111" t="s">
        <v>11</v>
      </c>
      <c r="C15" s="112"/>
      <c r="D15" s="112"/>
      <c r="E15" s="112"/>
      <c r="F15" s="113"/>
      <c r="H15" s="111" t="s">
        <v>11</v>
      </c>
      <c r="I15" s="112"/>
      <c r="J15" s="113"/>
      <c r="K15" s="3"/>
      <c r="L15" s="22"/>
      <c r="M15" s="23" t="s">
        <v>12</v>
      </c>
      <c r="O15" s="22"/>
      <c r="P15" s="23" t="s">
        <v>13</v>
      </c>
      <c r="Q15" s="24"/>
      <c r="R15" s="22"/>
      <c r="S15" s="23" t="s">
        <v>14</v>
      </c>
      <c r="U15" s="22"/>
      <c r="V15" s="23" t="s">
        <v>15</v>
      </c>
      <c r="X15" s="22"/>
      <c r="Y15" s="25" t="s">
        <v>16</v>
      </c>
    </row>
    <row r="16" spans="1:25" ht="15.75" thickBot="1" x14ac:dyDescent="0.3">
      <c r="B16" s="111" t="s">
        <v>3</v>
      </c>
      <c r="C16" s="113"/>
      <c r="D16" s="4"/>
      <c r="E16" s="111" t="s">
        <v>4</v>
      </c>
      <c r="F16" s="113"/>
      <c r="H16" s="111" t="s">
        <v>5</v>
      </c>
      <c r="I16" s="112"/>
      <c r="J16" s="113"/>
      <c r="K16" s="3"/>
    </row>
    <row r="17" spans="2:25" ht="15.75" thickBot="1" x14ac:dyDescent="0.3">
      <c r="B17" s="5" t="s">
        <v>6</v>
      </c>
      <c r="C17" s="6" t="s">
        <v>7</v>
      </c>
      <c r="D17" s="7"/>
      <c r="E17" s="5" t="s">
        <v>7</v>
      </c>
      <c r="F17" s="6" t="s">
        <v>6</v>
      </c>
      <c r="H17" s="8" t="s">
        <v>8</v>
      </c>
      <c r="I17" s="9" t="s">
        <v>7</v>
      </c>
      <c r="J17" s="9" t="s">
        <v>6</v>
      </c>
      <c r="K17" s="3"/>
      <c r="L17" s="26" t="s">
        <v>17</v>
      </c>
      <c r="M17" s="23" t="s">
        <v>12</v>
      </c>
      <c r="O17" s="22"/>
      <c r="P17" s="23" t="s">
        <v>13</v>
      </c>
      <c r="Q17" s="24"/>
      <c r="R17" s="22"/>
      <c r="S17" s="23" t="s">
        <v>14</v>
      </c>
      <c r="U17" s="22"/>
      <c r="V17" s="23" t="s">
        <v>15</v>
      </c>
      <c r="X17" s="22"/>
      <c r="Y17" s="25" t="s">
        <v>16</v>
      </c>
    </row>
    <row r="18" spans="2:25" x14ac:dyDescent="0.25">
      <c r="B18" s="27">
        <v>300</v>
      </c>
      <c r="C18" s="28">
        <v>65.25</v>
      </c>
      <c r="D18" s="29"/>
      <c r="E18" s="30">
        <v>65.27</v>
      </c>
      <c r="F18" s="31">
        <v>4598</v>
      </c>
      <c r="H18" s="32">
        <v>0.64768518518518514</v>
      </c>
      <c r="I18" s="33">
        <v>65.260000000000005</v>
      </c>
      <c r="J18" s="33">
        <v>300</v>
      </c>
      <c r="K18" s="34"/>
    </row>
    <row r="19" spans="2:25" x14ac:dyDescent="0.25">
      <c r="B19" s="10">
        <v>1503</v>
      </c>
      <c r="C19" s="11">
        <v>65.239999999999995</v>
      </c>
      <c r="D19" s="4"/>
      <c r="E19" s="12">
        <v>65.28</v>
      </c>
      <c r="F19" s="11">
        <v>2098</v>
      </c>
      <c r="H19" s="14">
        <v>0.64687499999999998</v>
      </c>
      <c r="I19" s="12">
        <v>65.239999999999995</v>
      </c>
      <c r="J19" s="12">
        <v>497</v>
      </c>
      <c r="K19" s="15"/>
    </row>
    <row r="20" spans="2:25" x14ac:dyDescent="0.25">
      <c r="B20" s="10">
        <v>658</v>
      </c>
      <c r="C20" s="11">
        <v>65.23</v>
      </c>
      <c r="D20" s="4"/>
      <c r="E20" s="12">
        <v>65.290000000000006</v>
      </c>
      <c r="F20" s="13">
        <v>2990</v>
      </c>
      <c r="H20" s="14">
        <v>0.64666666666666661</v>
      </c>
      <c r="I20" s="12">
        <v>65.25</v>
      </c>
      <c r="J20" s="12">
        <v>832</v>
      </c>
      <c r="K20" s="15"/>
    </row>
    <row r="21" spans="2:25" ht="15.75" thickBot="1" x14ac:dyDescent="0.3">
      <c r="B21" s="10">
        <v>4786</v>
      </c>
      <c r="C21" s="11">
        <v>65.22</v>
      </c>
      <c r="D21" s="4"/>
      <c r="E21" s="18">
        <v>65.3</v>
      </c>
      <c r="F21" s="19">
        <v>4770</v>
      </c>
      <c r="H21" s="14">
        <v>0.64635416666666667</v>
      </c>
      <c r="I21" s="12">
        <v>65.239999999999995</v>
      </c>
      <c r="J21" s="12">
        <v>900</v>
      </c>
      <c r="K21" s="15"/>
    </row>
    <row r="22" spans="2:25" ht="15.75" thickBot="1" x14ac:dyDescent="0.3">
      <c r="B22" s="16">
        <v>6995</v>
      </c>
      <c r="C22" s="21">
        <v>65.209999999999994</v>
      </c>
      <c r="D22" s="4"/>
      <c r="H22" s="20">
        <v>0.64337962962962958</v>
      </c>
      <c r="I22" s="35">
        <v>65.239999999999995</v>
      </c>
      <c r="J22" s="35">
        <v>164</v>
      </c>
      <c r="K22" s="15"/>
    </row>
    <row r="24" spans="2:25" x14ac:dyDescent="0.25">
      <c r="B24" t="s">
        <v>18</v>
      </c>
    </row>
    <row r="25" spans="2:25" x14ac:dyDescent="0.25">
      <c r="B25" t="s">
        <v>10</v>
      </c>
    </row>
    <row r="26" spans="2:25" ht="15.75" thickBot="1" x14ac:dyDescent="0.3"/>
    <row r="27" spans="2:25" ht="15.75" thickBot="1" x14ac:dyDescent="0.3">
      <c r="B27" s="111" t="s">
        <v>19</v>
      </c>
      <c r="C27" s="112"/>
      <c r="D27" s="112"/>
      <c r="E27" s="112"/>
      <c r="F27" s="113"/>
      <c r="H27" s="111" t="s">
        <v>19</v>
      </c>
      <c r="I27" s="112"/>
      <c r="J27" s="113"/>
      <c r="K27" s="3"/>
    </row>
    <row r="28" spans="2:25" ht="15.75" thickBot="1" x14ac:dyDescent="0.3">
      <c r="B28" s="111" t="s">
        <v>3</v>
      </c>
      <c r="C28" s="113"/>
      <c r="D28" s="4"/>
      <c r="E28" s="111" t="s">
        <v>4</v>
      </c>
      <c r="F28" s="113"/>
      <c r="H28" s="111" t="s">
        <v>5</v>
      </c>
      <c r="I28" s="112"/>
      <c r="J28" s="113"/>
      <c r="K28" s="3"/>
    </row>
    <row r="29" spans="2:25" ht="15.75" thickBot="1" x14ac:dyDescent="0.3">
      <c r="B29" s="5" t="s">
        <v>6</v>
      </c>
      <c r="C29" s="6" t="s">
        <v>7</v>
      </c>
      <c r="D29" s="7"/>
      <c r="E29" s="5" t="s">
        <v>7</v>
      </c>
      <c r="F29" s="6" t="s">
        <v>6</v>
      </c>
      <c r="H29" s="36" t="s">
        <v>8</v>
      </c>
      <c r="I29" s="37" t="s">
        <v>7</v>
      </c>
      <c r="J29" s="37" t="s">
        <v>6</v>
      </c>
      <c r="K29" s="3"/>
    </row>
    <row r="30" spans="2:25" x14ac:dyDescent="0.25">
      <c r="B30" s="10">
        <v>1503</v>
      </c>
      <c r="C30" s="11">
        <v>65.239999999999995</v>
      </c>
      <c r="D30" s="4"/>
      <c r="E30" s="38">
        <v>65.25</v>
      </c>
      <c r="F30" s="39">
        <v>480</v>
      </c>
      <c r="H30" s="32">
        <v>0.64869212962962963</v>
      </c>
      <c r="I30" s="33">
        <v>65.25</v>
      </c>
      <c r="J30" s="33">
        <v>300</v>
      </c>
      <c r="K30" s="34"/>
    </row>
    <row r="31" spans="2:25" x14ac:dyDescent="0.25">
      <c r="B31" s="10">
        <v>658</v>
      </c>
      <c r="C31" s="11">
        <v>65.23</v>
      </c>
      <c r="D31" s="4"/>
      <c r="E31" s="12">
        <v>65.27</v>
      </c>
      <c r="F31" s="13">
        <v>4598</v>
      </c>
      <c r="H31" s="40">
        <v>0.64768518518518514</v>
      </c>
      <c r="I31" s="41">
        <v>65.260000000000005</v>
      </c>
      <c r="J31" s="41">
        <v>300</v>
      </c>
      <c r="K31" s="34"/>
    </row>
    <row r="32" spans="2:25" x14ac:dyDescent="0.25">
      <c r="B32" s="10">
        <v>4786</v>
      </c>
      <c r="C32" s="11">
        <v>65.22</v>
      </c>
      <c r="D32" s="4"/>
      <c r="E32" s="12">
        <v>65.28</v>
      </c>
      <c r="F32" s="11">
        <v>2098</v>
      </c>
      <c r="H32" s="14">
        <v>0.64687499999999998</v>
      </c>
      <c r="I32" s="12">
        <v>65.239999999999995</v>
      </c>
      <c r="J32" s="12">
        <v>497</v>
      </c>
      <c r="K32" s="15"/>
    </row>
    <row r="33" spans="1:25" x14ac:dyDescent="0.25">
      <c r="B33" s="10">
        <v>6995</v>
      </c>
      <c r="C33" s="11">
        <v>65.209999999999994</v>
      </c>
      <c r="D33" s="4"/>
      <c r="E33" s="12">
        <v>65.290000000000006</v>
      </c>
      <c r="F33" s="13">
        <v>2990</v>
      </c>
      <c r="H33" s="14">
        <v>0.64666666666666661</v>
      </c>
      <c r="I33" s="12">
        <v>65.25</v>
      </c>
      <c r="J33" s="12">
        <v>832</v>
      </c>
      <c r="K33" s="15"/>
    </row>
    <row r="34" spans="1:25" ht="15.75" thickBot="1" x14ac:dyDescent="0.3">
      <c r="B34" s="16">
        <v>178</v>
      </c>
      <c r="C34" s="17">
        <v>65.2</v>
      </c>
      <c r="D34" s="4"/>
      <c r="E34" s="18">
        <v>65.3</v>
      </c>
      <c r="F34" s="19">
        <v>4770</v>
      </c>
      <c r="H34" s="20">
        <v>0.64635416666666667</v>
      </c>
      <c r="I34" s="35">
        <v>65.239999999999995</v>
      </c>
      <c r="J34" s="35">
        <v>900</v>
      </c>
      <c r="K34" s="15"/>
    </row>
    <row r="36" spans="1:25" ht="15.75" thickBot="1" x14ac:dyDescent="0.3">
      <c r="A36" s="2" t="s">
        <v>20</v>
      </c>
    </row>
    <row r="37" spans="1:25" ht="15.75" thickBot="1" x14ac:dyDescent="0.3">
      <c r="B37" s="111" t="s">
        <v>21</v>
      </c>
      <c r="C37" s="112"/>
      <c r="D37" s="112"/>
      <c r="E37" s="112"/>
      <c r="F37" s="113"/>
      <c r="L37" s="22"/>
      <c r="M37" s="23" t="s">
        <v>22</v>
      </c>
      <c r="O37" s="22"/>
      <c r="P37" s="23" t="s">
        <v>23</v>
      </c>
      <c r="Q37" s="24"/>
      <c r="R37" s="22"/>
      <c r="S37" s="23" t="s">
        <v>24</v>
      </c>
      <c r="U37" s="22"/>
      <c r="V37" s="23" t="s">
        <v>25</v>
      </c>
      <c r="X37" s="22"/>
      <c r="Y37" s="25" t="s">
        <v>26</v>
      </c>
    </row>
    <row r="38" spans="1:25" ht="15.75" thickBot="1" x14ac:dyDescent="0.3">
      <c r="B38" s="111" t="s">
        <v>3</v>
      </c>
      <c r="C38" s="113"/>
      <c r="D38" s="4"/>
      <c r="E38" s="111" t="s">
        <v>4</v>
      </c>
      <c r="F38" s="113"/>
    </row>
    <row r="39" spans="1:25" x14ac:dyDescent="0.25">
      <c r="B39" s="5" t="s">
        <v>6</v>
      </c>
      <c r="C39" s="6" t="s">
        <v>7</v>
      </c>
      <c r="D39" s="7"/>
      <c r="E39" s="5" t="s">
        <v>7</v>
      </c>
      <c r="F39" s="6" t="s">
        <v>6</v>
      </c>
      <c r="L39" s="22"/>
      <c r="M39" s="23" t="s">
        <v>22</v>
      </c>
      <c r="O39" s="22"/>
      <c r="P39" s="23" t="s">
        <v>23</v>
      </c>
      <c r="Q39" s="24"/>
      <c r="R39" s="22"/>
      <c r="S39" s="23" t="s">
        <v>24</v>
      </c>
      <c r="U39" s="22"/>
      <c r="V39" s="23" t="s">
        <v>25</v>
      </c>
      <c r="X39" s="26" t="s">
        <v>17</v>
      </c>
      <c r="Y39" s="25" t="s">
        <v>26</v>
      </c>
    </row>
    <row r="40" spans="1:25" x14ac:dyDescent="0.25">
      <c r="B40" s="27">
        <v>832</v>
      </c>
      <c r="C40" s="42">
        <v>65.25</v>
      </c>
      <c r="D40" s="4"/>
      <c r="E40" s="38">
        <v>65.260000000000005</v>
      </c>
      <c r="F40" s="13">
        <v>300</v>
      </c>
    </row>
    <row r="41" spans="1:25" x14ac:dyDescent="0.25">
      <c r="B41" s="10">
        <v>2000</v>
      </c>
      <c r="C41" s="11">
        <v>65.239999999999995</v>
      </c>
      <c r="D41" s="4"/>
      <c r="E41" s="12">
        <v>65.27</v>
      </c>
      <c r="F41" s="13">
        <v>4598</v>
      </c>
    </row>
    <row r="42" spans="1:25" x14ac:dyDescent="0.25">
      <c r="B42" s="10">
        <v>658</v>
      </c>
      <c r="C42" s="11">
        <v>65.23</v>
      </c>
      <c r="D42" s="4"/>
      <c r="E42" s="12">
        <v>65.28</v>
      </c>
      <c r="F42" s="11">
        <v>2098</v>
      </c>
    </row>
    <row r="43" spans="1:25" x14ac:dyDescent="0.25">
      <c r="B43" s="10">
        <v>4786</v>
      </c>
      <c r="C43" s="11">
        <v>65.22</v>
      </c>
      <c r="D43" s="4"/>
      <c r="E43" s="12">
        <v>65.290000000000006</v>
      </c>
      <c r="F43" s="13">
        <v>2990</v>
      </c>
    </row>
    <row r="44" spans="1:25" ht="15.75" thickBot="1" x14ac:dyDescent="0.3">
      <c r="B44" s="16">
        <v>6995</v>
      </c>
      <c r="C44" s="21">
        <v>65.209999999999994</v>
      </c>
      <c r="D44" s="4"/>
      <c r="E44" s="18">
        <v>65.3</v>
      </c>
      <c r="F44" s="19">
        <v>4770</v>
      </c>
    </row>
    <row r="46" spans="1:25" x14ac:dyDescent="0.25">
      <c r="B46" t="s">
        <v>27</v>
      </c>
    </row>
    <row r="47" spans="1:25" ht="15.75" thickBot="1" x14ac:dyDescent="0.3"/>
    <row r="48" spans="1:25" ht="15.75" thickBot="1" x14ac:dyDescent="0.3">
      <c r="B48" s="111" t="s">
        <v>28</v>
      </c>
      <c r="C48" s="112"/>
      <c r="D48" s="112"/>
      <c r="E48" s="112"/>
      <c r="F48" s="113"/>
    </row>
    <row r="49" spans="2:6" ht="15.75" thickBot="1" x14ac:dyDescent="0.3">
      <c r="B49" s="111" t="s">
        <v>3</v>
      </c>
      <c r="C49" s="113"/>
      <c r="D49" s="4"/>
      <c r="E49" s="111" t="s">
        <v>4</v>
      </c>
      <c r="F49" s="113"/>
    </row>
    <row r="50" spans="2:6" x14ac:dyDescent="0.25">
      <c r="B50" s="5" t="s">
        <v>6</v>
      </c>
      <c r="C50" s="6" t="s">
        <v>7</v>
      </c>
      <c r="D50" s="7"/>
      <c r="E50" s="5" t="s">
        <v>7</v>
      </c>
      <c r="F50" s="6" t="s">
        <v>6</v>
      </c>
    </row>
    <row r="51" spans="2:6" x14ac:dyDescent="0.25">
      <c r="B51" s="10">
        <v>2000</v>
      </c>
      <c r="C51" s="11">
        <v>65.239999999999995</v>
      </c>
      <c r="D51" s="4"/>
      <c r="E51" s="12">
        <v>65.260000000000005</v>
      </c>
      <c r="F51" s="13">
        <v>300</v>
      </c>
    </row>
    <row r="52" spans="2:6" x14ac:dyDescent="0.25">
      <c r="B52" s="10">
        <v>658</v>
      </c>
      <c r="C52" s="11">
        <v>65.23</v>
      </c>
      <c r="D52" s="4"/>
      <c r="E52" s="12">
        <v>65.27</v>
      </c>
      <c r="F52" s="13">
        <v>4598</v>
      </c>
    </row>
    <row r="53" spans="2:6" x14ac:dyDescent="0.25">
      <c r="B53" s="10">
        <v>4786</v>
      </c>
      <c r="C53" s="11">
        <v>65.22</v>
      </c>
      <c r="D53" s="4"/>
      <c r="E53" s="12">
        <v>65.28</v>
      </c>
      <c r="F53" s="11">
        <v>2098</v>
      </c>
    </row>
    <row r="54" spans="2:6" x14ac:dyDescent="0.25">
      <c r="B54" s="10">
        <v>6995</v>
      </c>
      <c r="C54" s="11">
        <v>65.209999999999994</v>
      </c>
      <c r="D54" s="4"/>
      <c r="E54" s="12">
        <v>65.290000000000006</v>
      </c>
      <c r="F54" s="13">
        <v>2990</v>
      </c>
    </row>
    <row r="55" spans="2:6" ht="15.75" thickBot="1" x14ac:dyDescent="0.3">
      <c r="B55" s="16">
        <v>178</v>
      </c>
      <c r="C55" s="17">
        <v>65.2</v>
      </c>
      <c r="D55" s="4"/>
      <c r="E55" s="18">
        <v>65.3</v>
      </c>
      <c r="F55" s="19">
        <v>4770</v>
      </c>
    </row>
    <row r="57" spans="2:6" x14ac:dyDescent="0.25">
      <c r="B57" t="s">
        <v>29</v>
      </c>
    </row>
    <row r="58" spans="2:6" ht="15.75" thickBot="1" x14ac:dyDescent="0.3"/>
    <row r="59" spans="2:6" ht="15.75" thickBot="1" x14ac:dyDescent="0.3">
      <c r="B59" s="111" t="s">
        <v>30</v>
      </c>
      <c r="C59" s="112"/>
      <c r="D59" s="112"/>
      <c r="E59" s="112"/>
      <c r="F59" s="113"/>
    </row>
    <row r="60" spans="2:6" ht="15.75" thickBot="1" x14ac:dyDescent="0.3">
      <c r="B60" s="111" t="s">
        <v>3</v>
      </c>
      <c r="C60" s="113"/>
      <c r="D60" s="4"/>
      <c r="E60" s="111" t="s">
        <v>4</v>
      </c>
      <c r="F60" s="113"/>
    </row>
    <row r="61" spans="2:6" x14ac:dyDescent="0.25">
      <c r="B61" s="5" t="s">
        <v>6</v>
      </c>
      <c r="C61" s="6" t="s">
        <v>7</v>
      </c>
      <c r="D61" s="7"/>
      <c r="E61" s="5" t="s">
        <v>7</v>
      </c>
      <c r="F61" s="6" t="s">
        <v>6</v>
      </c>
    </row>
    <row r="62" spans="2:6" x14ac:dyDescent="0.25">
      <c r="B62" s="10">
        <v>1503</v>
      </c>
      <c r="C62" s="11">
        <v>65.239999999999995</v>
      </c>
      <c r="D62" s="4"/>
      <c r="E62" s="12">
        <v>65.260000000000005</v>
      </c>
      <c r="F62" s="13">
        <v>300</v>
      </c>
    </row>
    <row r="63" spans="2:6" x14ac:dyDescent="0.25">
      <c r="B63" s="10">
        <v>658</v>
      </c>
      <c r="C63" s="11">
        <v>65.23</v>
      </c>
      <c r="D63" s="4"/>
      <c r="E63" s="12">
        <v>65.27</v>
      </c>
      <c r="F63" s="13">
        <v>4598</v>
      </c>
    </row>
    <row r="64" spans="2:6" x14ac:dyDescent="0.25">
      <c r="B64" s="10">
        <v>4786</v>
      </c>
      <c r="C64" s="11">
        <v>65.22</v>
      </c>
      <c r="D64" s="4"/>
      <c r="E64" s="12">
        <v>65.28</v>
      </c>
      <c r="F64" s="11">
        <v>2098</v>
      </c>
    </row>
    <row r="65" spans="1:25" x14ac:dyDescent="0.25">
      <c r="B65" s="10">
        <v>6995</v>
      </c>
      <c r="C65" s="11">
        <v>65.209999999999994</v>
      </c>
      <c r="D65" s="4"/>
      <c r="E65" s="12">
        <v>65.290000000000006</v>
      </c>
      <c r="F65" s="13">
        <v>2990</v>
      </c>
    </row>
    <row r="66" spans="1:25" ht="15.75" thickBot="1" x14ac:dyDescent="0.3">
      <c r="B66" s="16">
        <v>178</v>
      </c>
      <c r="C66" s="17">
        <v>65.2</v>
      </c>
      <c r="D66" s="4"/>
      <c r="E66" s="18">
        <v>65.3</v>
      </c>
      <c r="F66" s="19">
        <v>4770</v>
      </c>
    </row>
    <row r="69" spans="1:25" x14ac:dyDescent="0.25">
      <c r="A69" s="2" t="s">
        <v>31</v>
      </c>
    </row>
    <row r="70" spans="1:25" x14ac:dyDescent="0.25">
      <c r="B70" t="s">
        <v>126</v>
      </c>
      <c r="L70" s="22"/>
      <c r="M70" s="23" t="s">
        <v>144</v>
      </c>
      <c r="O70" s="22"/>
      <c r="P70" s="23" t="s">
        <v>32</v>
      </c>
      <c r="Q70" s="24"/>
      <c r="R70" s="22"/>
      <c r="S70" s="23" t="s">
        <v>33</v>
      </c>
      <c r="U70" s="22"/>
      <c r="V70" s="23" t="s">
        <v>132</v>
      </c>
      <c r="X70" s="22"/>
      <c r="Y70" s="25" t="s">
        <v>133</v>
      </c>
    </row>
    <row r="71" spans="1:25" ht="15.75" thickBot="1" x14ac:dyDescent="0.3"/>
    <row r="72" spans="1:25" ht="15.75" thickBot="1" x14ac:dyDescent="0.3">
      <c r="B72" s="111" t="s">
        <v>2</v>
      </c>
      <c r="C72" s="112"/>
      <c r="D72" s="112"/>
      <c r="E72" s="112"/>
      <c r="F72" s="113"/>
      <c r="L72" s="22"/>
      <c r="M72" s="23" t="s">
        <v>144</v>
      </c>
      <c r="O72" s="22"/>
      <c r="P72" s="23" t="s">
        <v>32</v>
      </c>
      <c r="Q72" s="24"/>
      <c r="R72" s="22"/>
      <c r="S72" s="23" t="s">
        <v>33</v>
      </c>
      <c r="U72" s="26" t="s">
        <v>17</v>
      </c>
      <c r="V72" s="23" t="s">
        <v>132</v>
      </c>
      <c r="X72" s="22"/>
      <c r="Y72" s="25" t="s">
        <v>133</v>
      </c>
    </row>
    <row r="73" spans="1:25" ht="15.75" thickBot="1" x14ac:dyDescent="0.3">
      <c r="B73" s="111" t="s">
        <v>3</v>
      </c>
      <c r="C73" s="113"/>
      <c r="D73" s="4"/>
      <c r="E73" s="111" t="s">
        <v>4</v>
      </c>
      <c r="F73" s="113"/>
      <c r="H73" t="s">
        <v>128</v>
      </c>
    </row>
    <row r="74" spans="1:25" x14ac:dyDescent="0.25">
      <c r="B74" s="5" t="s">
        <v>6</v>
      </c>
      <c r="C74" s="6" t="s">
        <v>7</v>
      </c>
      <c r="D74" s="7"/>
      <c r="E74" s="5" t="s">
        <v>7</v>
      </c>
      <c r="F74" s="6" t="s">
        <v>6</v>
      </c>
      <c r="H74" s="99" t="s">
        <v>127</v>
      </c>
    </row>
    <row r="75" spans="1:25" x14ac:dyDescent="0.25">
      <c r="B75" s="10">
        <v>1503</v>
      </c>
      <c r="C75" s="11">
        <v>65.239999999999995</v>
      </c>
      <c r="D75" s="4"/>
      <c r="E75" s="12">
        <v>65.27</v>
      </c>
      <c r="F75" s="13">
        <v>3398</v>
      </c>
    </row>
    <row r="76" spans="1:25" x14ac:dyDescent="0.25">
      <c r="B76" s="10">
        <v>658</v>
      </c>
      <c r="C76" s="11">
        <v>65.23</v>
      </c>
      <c r="D76" s="4"/>
      <c r="E76" s="12">
        <v>65.28</v>
      </c>
      <c r="F76" s="13">
        <v>2098</v>
      </c>
    </row>
    <row r="77" spans="1:25" x14ac:dyDescent="0.25">
      <c r="B77" s="10">
        <v>4786</v>
      </c>
      <c r="C77" s="11">
        <v>65.22</v>
      </c>
      <c r="D77" s="4"/>
      <c r="E77" s="12">
        <v>65.290000000000006</v>
      </c>
      <c r="F77" s="13">
        <v>2990</v>
      </c>
    </row>
    <row r="78" spans="1:25" x14ac:dyDescent="0.25">
      <c r="B78" s="10">
        <v>6995</v>
      </c>
      <c r="C78" s="11">
        <v>65.209999999999994</v>
      </c>
      <c r="D78" s="4"/>
      <c r="E78" s="43">
        <v>65.3</v>
      </c>
      <c r="F78" s="13">
        <v>4770</v>
      </c>
    </row>
    <row r="79" spans="1:25" ht="15.75" thickBot="1" x14ac:dyDescent="0.3">
      <c r="B79" s="16">
        <v>178</v>
      </c>
      <c r="C79" s="17">
        <v>65.2</v>
      </c>
      <c r="D79" s="4"/>
      <c r="E79" s="18"/>
      <c r="F79" s="19"/>
    </row>
    <row r="81" spans="1:25" x14ac:dyDescent="0.25">
      <c r="B81" t="s">
        <v>34</v>
      </c>
    </row>
    <row r="82" spans="1:25" ht="15.75" thickBot="1" x14ac:dyDescent="0.3"/>
    <row r="83" spans="1:25" ht="15.75" thickBot="1" x14ac:dyDescent="0.3">
      <c r="B83" s="111" t="s">
        <v>2</v>
      </c>
      <c r="C83" s="112"/>
      <c r="D83" s="112"/>
      <c r="E83" s="112"/>
      <c r="F83" s="113"/>
      <c r="H83" t="s">
        <v>129</v>
      </c>
    </row>
    <row r="84" spans="1:25" ht="15.75" thickBot="1" x14ac:dyDescent="0.3">
      <c r="B84" s="111" t="s">
        <v>3</v>
      </c>
      <c r="C84" s="113"/>
      <c r="D84" s="4"/>
      <c r="E84" s="111" t="s">
        <v>4</v>
      </c>
      <c r="F84" s="113"/>
      <c r="H84" t="s">
        <v>130</v>
      </c>
    </row>
    <row r="85" spans="1:25" x14ac:dyDescent="0.25">
      <c r="B85" s="5" t="s">
        <v>6</v>
      </c>
      <c r="C85" s="6" t="s">
        <v>7</v>
      </c>
      <c r="D85" s="7"/>
      <c r="E85" s="5" t="s">
        <v>7</v>
      </c>
      <c r="F85" s="6" t="s">
        <v>6</v>
      </c>
      <c r="H85" s="99" t="s">
        <v>131</v>
      </c>
    </row>
    <row r="86" spans="1:25" ht="15.75" thickBot="1" x14ac:dyDescent="0.3">
      <c r="B86" s="10">
        <v>3947</v>
      </c>
      <c r="C86" s="11">
        <v>65.22</v>
      </c>
      <c r="D86" s="4"/>
      <c r="E86" s="12">
        <v>65.27</v>
      </c>
      <c r="F86" s="13">
        <v>3398</v>
      </c>
    </row>
    <row r="87" spans="1:25" ht="15.75" thickBot="1" x14ac:dyDescent="0.3">
      <c r="B87" s="10">
        <v>6995</v>
      </c>
      <c r="C87" s="11">
        <v>65.209999999999994</v>
      </c>
      <c r="D87" s="4"/>
      <c r="E87" s="12">
        <v>65.28</v>
      </c>
      <c r="F87" s="13">
        <v>2098</v>
      </c>
      <c r="H87" s="76" t="s">
        <v>134</v>
      </c>
      <c r="I87" s="100" t="s">
        <v>143</v>
      </c>
    </row>
    <row r="88" spans="1:25" x14ac:dyDescent="0.25">
      <c r="B88" s="10">
        <v>178</v>
      </c>
      <c r="C88" s="44">
        <v>65.2</v>
      </c>
      <c r="D88" s="4"/>
      <c r="E88" s="12">
        <v>65.290000000000006</v>
      </c>
      <c r="F88" s="13">
        <v>2990</v>
      </c>
    </row>
    <row r="89" spans="1:25" ht="15.75" thickBot="1" x14ac:dyDescent="0.3">
      <c r="B89" s="16"/>
      <c r="C89" s="17"/>
      <c r="D89" s="4"/>
      <c r="E89" s="18"/>
      <c r="F89" s="19"/>
    </row>
    <row r="90" spans="1:25" x14ac:dyDescent="0.25">
      <c r="B90" s="45"/>
    </row>
    <row r="92" spans="1:25" x14ac:dyDescent="0.25">
      <c r="A92" s="2" t="s">
        <v>35</v>
      </c>
      <c r="L92" s="22"/>
      <c r="M92" s="23">
        <v>4</v>
      </c>
      <c r="O92" s="22"/>
      <c r="P92" s="23">
        <v>7</v>
      </c>
      <c r="Q92" s="24"/>
      <c r="R92" s="22"/>
      <c r="S92" s="23">
        <v>10</v>
      </c>
      <c r="U92" s="22"/>
      <c r="V92" s="23">
        <v>14</v>
      </c>
      <c r="X92" s="22"/>
      <c r="Y92" s="25">
        <v>19</v>
      </c>
    </row>
    <row r="93" spans="1:25" x14ac:dyDescent="0.25">
      <c r="B93" s="1" t="s">
        <v>36</v>
      </c>
      <c r="C93">
        <v>178</v>
      </c>
      <c r="E93" s="1" t="s">
        <v>37</v>
      </c>
    </row>
    <row r="94" spans="1:25" x14ac:dyDescent="0.25">
      <c r="B94" s="1" t="s">
        <v>38</v>
      </c>
      <c r="C94">
        <v>168</v>
      </c>
      <c r="E94" s="46">
        <f>(C93-C94/(1+C97/2))*(1+C96/4)</f>
        <v>13.393823529411783</v>
      </c>
      <c r="L94" s="22"/>
      <c r="M94" s="23">
        <v>4</v>
      </c>
      <c r="O94" s="22"/>
      <c r="P94" s="23">
        <v>7</v>
      </c>
      <c r="Q94" s="24"/>
      <c r="R94" s="22"/>
      <c r="S94" s="23">
        <v>10</v>
      </c>
      <c r="U94" s="26" t="s">
        <v>17</v>
      </c>
      <c r="V94" s="23">
        <v>14</v>
      </c>
      <c r="X94" s="22"/>
      <c r="Y94" s="25">
        <v>19</v>
      </c>
    </row>
    <row r="95" spans="1:25" x14ac:dyDescent="0.25">
      <c r="B95" s="1" t="s">
        <v>39</v>
      </c>
      <c r="C95">
        <v>0.5</v>
      </c>
    </row>
    <row r="96" spans="1:25" x14ac:dyDescent="0.25">
      <c r="B96" s="1" t="s">
        <v>40</v>
      </c>
      <c r="C96" s="47">
        <v>0.03</v>
      </c>
    </row>
    <row r="97" spans="1:25" x14ac:dyDescent="0.25">
      <c r="B97" s="1" t="s">
        <v>41</v>
      </c>
      <c r="C97" s="47">
        <v>0.04</v>
      </c>
    </row>
    <row r="98" spans="1:25" ht="15.75" x14ac:dyDescent="0.25">
      <c r="B98" s="48" t="s">
        <v>42</v>
      </c>
    </row>
    <row r="101" spans="1:25" x14ac:dyDescent="0.25">
      <c r="A101" s="2" t="s">
        <v>43</v>
      </c>
    </row>
    <row r="102" spans="1:25" x14ac:dyDescent="0.25">
      <c r="A102" s="2"/>
      <c r="B102" t="s">
        <v>44</v>
      </c>
      <c r="C102">
        <v>0.72</v>
      </c>
      <c r="E102" s="1" t="s">
        <v>45</v>
      </c>
      <c r="L102" s="22"/>
      <c r="M102" s="49" t="s">
        <v>46</v>
      </c>
      <c r="N102" s="50"/>
      <c r="O102" s="51"/>
      <c r="P102" s="49" t="s">
        <v>47</v>
      </c>
      <c r="Q102" s="52"/>
      <c r="R102" s="51"/>
      <c r="S102" s="49" t="s">
        <v>48</v>
      </c>
      <c r="T102" s="50"/>
      <c r="U102" s="51"/>
      <c r="V102" s="49" t="s">
        <v>49</v>
      </c>
      <c r="W102" s="50"/>
      <c r="X102" s="51"/>
      <c r="Y102" s="53" t="s">
        <v>50</v>
      </c>
    </row>
    <row r="103" spans="1:25" x14ac:dyDescent="0.25">
      <c r="A103" s="2"/>
      <c r="B103" t="s">
        <v>51</v>
      </c>
      <c r="C103">
        <v>8.81</v>
      </c>
      <c r="E103" s="1" t="s">
        <v>52</v>
      </c>
      <c r="L103" s="24"/>
      <c r="M103" s="54"/>
      <c r="O103" s="24"/>
      <c r="P103" s="54"/>
      <c r="Q103" s="24"/>
      <c r="R103" s="24"/>
      <c r="S103" s="54"/>
      <c r="U103" s="24"/>
      <c r="V103" s="54"/>
      <c r="X103" s="24"/>
      <c r="Y103" s="55"/>
    </row>
    <row r="104" spans="1:25" x14ac:dyDescent="0.25">
      <c r="A104" s="2"/>
      <c r="B104" t="s">
        <v>53</v>
      </c>
      <c r="C104">
        <v>2.3300000000000001E-2</v>
      </c>
      <c r="E104" s="1" t="s">
        <v>54</v>
      </c>
      <c r="L104" s="22"/>
      <c r="M104" s="49" t="s">
        <v>46</v>
      </c>
      <c r="N104" s="50"/>
      <c r="O104" s="51"/>
      <c r="P104" s="49" t="s">
        <v>47</v>
      </c>
      <c r="Q104" s="52"/>
      <c r="R104" s="51"/>
      <c r="S104" s="49" t="s">
        <v>48</v>
      </c>
      <c r="T104" s="50"/>
      <c r="U104" s="51"/>
      <c r="V104" s="49" t="s">
        <v>49</v>
      </c>
      <c r="W104" s="50"/>
      <c r="X104" s="26" t="s">
        <v>17</v>
      </c>
      <c r="Y104" s="53" t="s">
        <v>50</v>
      </c>
    </row>
    <row r="105" spans="1:25" x14ac:dyDescent="0.25">
      <c r="A105" s="2"/>
      <c r="B105" t="s">
        <v>55</v>
      </c>
      <c r="C105">
        <v>106.34</v>
      </c>
      <c r="E105" s="1" t="s">
        <v>56</v>
      </c>
    </row>
    <row r="106" spans="1:25" x14ac:dyDescent="0.25">
      <c r="A106" s="2"/>
      <c r="B106" t="s">
        <v>57</v>
      </c>
      <c r="C106">
        <v>0.8</v>
      </c>
      <c r="E106" s="1" t="s">
        <v>58</v>
      </c>
    </row>
    <row r="108" spans="1:25" ht="15.75" thickBot="1" x14ac:dyDescent="0.3"/>
    <row r="109" spans="1:25" ht="15.75" thickBot="1" x14ac:dyDescent="0.3">
      <c r="A109" s="2" t="s">
        <v>59</v>
      </c>
      <c r="B109" s="56" t="s">
        <v>60</v>
      </c>
      <c r="C109" s="57" t="s">
        <v>61</v>
      </c>
      <c r="D109" s="57" t="s">
        <v>62</v>
      </c>
      <c r="E109" s="58" t="s">
        <v>63</v>
      </c>
      <c r="F109" s="58" t="s">
        <v>64</v>
      </c>
      <c r="G109" s="58" t="s">
        <v>65</v>
      </c>
      <c r="H109" s="58"/>
      <c r="I109" s="58"/>
      <c r="J109" s="58"/>
      <c r="K109" s="58"/>
    </row>
    <row r="110" spans="1:25" ht="15.75" thickBot="1" x14ac:dyDescent="0.3">
      <c r="B110" s="59"/>
      <c r="C110" s="59"/>
      <c r="D110" s="59"/>
      <c r="E110" s="58"/>
      <c r="F110" s="58"/>
      <c r="G110" s="58"/>
      <c r="H110" s="58"/>
      <c r="I110" s="58"/>
      <c r="J110" s="58"/>
      <c r="K110" s="58"/>
    </row>
    <row r="111" spans="1:25" ht="16.5" thickBot="1" x14ac:dyDescent="0.35">
      <c r="B111" s="60" t="s">
        <v>66</v>
      </c>
      <c r="C111" s="61">
        <v>300</v>
      </c>
      <c r="D111" s="61"/>
      <c r="E111" s="58">
        <v>300</v>
      </c>
      <c r="F111" s="58">
        <v>4040</v>
      </c>
      <c r="G111" s="58">
        <v>3740</v>
      </c>
      <c r="H111" s="58"/>
      <c r="I111" s="58"/>
      <c r="J111" s="58"/>
      <c r="K111" s="58"/>
      <c r="L111" s="22"/>
      <c r="M111" s="23">
        <v>103</v>
      </c>
      <c r="O111" s="22"/>
      <c r="P111" s="23">
        <v>102</v>
      </c>
      <c r="Q111" s="24"/>
      <c r="R111" s="22"/>
      <c r="S111" s="23">
        <v>101</v>
      </c>
      <c r="U111" s="22"/>
      <c r="V111" s="23">
        <v>99</v>
      </c>
      <c r="X111" s="22"/>
      <c r="Y111" s="25">
        <v>98</v>
      </c>
    </row>
    <row r="112" spans="1:25" ht="15.75" thickBot="1" x14ac:dyDescent="0.3">
      <c r="B112" s="62">
        <v>106</v>
      </c>
      <c r="C112" s="61"/>
      <c r="D112" s="61">
        <v>170</v>
      </c>
      <c r="E112" s="58">
        <v>300</v>
      </c>
      <c r="F112" s="58">
        <v>4040</v>
      </c>
      <c r="G112" s="58">
        <v>3740</v>
      </c>
      <c r="H112" s="58"/>
      <c r="I112" s="58"/>
      <c r="J112" s="58"/>
      <c r="K112" s="58"/>
    </row>
    <row r="113" spans="1:25" ht="15.75" thickBot="1" x14ac:dyDescent="0.3">
      <c r="B113" s="62">
        <v>105</v>
      </c>
      <c r="C113" s="61"/>
      <c r="D113" s="61">
        <v>430</v>
      </c>
      <c r="E113" s="58">
        <v>300</v>
      </c>
      <c r="F113" s="58">
        <v>3870</v>
      </c>
      <c r="G113" s="58">
        <v>3570</v>
      </c>
      <c r="H113" s="58"/>
      <c r="I113" s="58"/>
      <c r="J113" s="58"/>
      <c r="K113" s="58"/>
      <c r="L113" s="22"/>
      <c r="M113" s="23">
        <v>103</v>
      </c>
      <c r="O113" s="22"/>
      <c r="P113" s="23">
        <v>102</v>
      </c>
      <c r="Q113" s="24"/>
      <c r="R113" s="26" t="s">
        <v>17</v>
      </c>
      <c r="S113" s="23">
        <v>101</v>
      </c>
      <c r="U113" s="22"/>
      <c r="V113" s="23">
        <v>99</v>
      </c>
      <c r="X113" s="22"/>
      <c r="Y113" s="25">
        <v>98</v>
      </c>
    </row>
    <row r="114" spans="1:25" ht="15.75" thickBot="1" x14ac:dyDescent="0.3">
      <c r="B114" s="62">
        <v>104</v>
      </c>
      <c r="C114" s="61"/>
      <c r="D114" s="61">
        <v>430</v>
      </c>
      <c r="E114" s="58">
        <v>300</v>
      </c>
      <c r="F114" s="58">
        <v>3440</v>
      </c>
      <c r="G114" s="58">
        <v>3140</v>
      </c>
      <c r="H114" s="58"/>
      <c r="I114" s="58"/>
      <c r="J114" s="58"/>
      <c r="K114" s="58"/>
    </row>
    <row r="115" spans="1:25" ht="15.75" thickBot="1" x14ac:dyDescent="0.3">
      <c r="B115" s="62">
        <v>103</v>
      </c>
      <c r="C115" s="61">
        <v>180</v>
      </c>
      <c r="D115" s="61">
        <v>330</v>
      </c>
      <c r="E115" s="58">
        <v>480</v>
      </c>
      <c r="F115" s="58">
        <v>3010</v>
      </c>
      <c r="G115" s="58">
        <v>2530</v>
      </c>
      <c r="H115" s="58"/>
      <c r="I115" s="58"/>
      <c r="J115" s="58"/>
      <c r="K115" s="58"/>
    </row>
    <row r="116" spans="1:25" ht="15.75" thickBot="1" x14ac:dyDescent="0.3">
      <c r="B116" s="62">
        <v>102</v>
      </c>
      <c r="C116" s="61">
        <v>430</v>
      </c>
      <c r="D116" s="61">
        <v>830</v>
      </c>
      <c r="E116" s="58">
        <v>910</v>
      </c>
      <c r="F116" s="58">
        <v>2680</v>
      </c>
      <c r="G116" s="58">
        <v>1770</v>
      </c>
      <c r="H116" s="58"/>
      <c r="I116" s="58"/>
      <c r="J116" s="58"/>
      <c r="K116" s="58"/>
    </row>
    <row r="117" spans="1:25" ht="15.75" thickBot="1" x14ac:dyDescent="0.3">
      <c r="B117" s="63">
        <v>101</v>
      </c>
      <c r="C117" s="64">
        <v>720</v>
      </c>
      <c r="D117" s="64">
        <v>230</v>
      </c>
      <c r="E117" s="65">
        <v>1630</v>
      </c>
      <c r="F117" s="65">
        <v>1850</v>
      </c>
      <c r="G117" s="65">
        <v>220</v>
      </c>
      <c r="H117" s="58"/>
      <c r="I117" s="58"/>
      <c r="J117" s="58"/>
      <c r="K117" s="58"/>
    </row>
    <row r="118" spans="1:25" ht="15.75" thickBot="1" x14ac:dyDescent="0.3">
      <c r="B118" s="62">
        <v>100</v>
      </c>
      <c r="C118" s="61">
        <v>530</v>
      </c>
      <c r="D118" s="61">
        <v>330</v>
      </c>
      <c r="E118" s="58">
        <v>2160</v>
      </c>
      <c r="F118" s="58">
        <v>1620</v>
      </c>
      <c r="G118" s="58">
        <v>540</v>
      </c>
      <c r="H118" s="58"/>
      <c r="I118" s="58"/>
      <c r="J118" s="58"/>
      <c r="K118" s="58"/>
    </row>
    <row r="119" spans="1:25" ht="15.75" thickBot="1" x14ac:dyDescent="0.3">
      <c r="B119" s="62">
        <v>99</v>
      </c>
      <c r="C119" s="61">
        <v>330</v>
      </c>
      <c r="D119" s="61">
        <v>630</v>
      </c>
      <c r="E119" s="58">
        <v>2490</v>
      </c>
      <c r="F119" s="58">
        <v>1290</v>
      </c>
      <c r="G119" s="58">
        <v>1200</v>
      </c>
      <c r="H119" s="58"/>
      <c r="I119" s="58"/>
      <c r="J119" s="58"/>
      <c r="K119" s="58"/>
    </row>
    <row r="120" spans="1:25" ht="15.75" thickBot="1" x14ac:dyDescent="0.3">
      <c r="B120" s="62">
        <v>98</v>
      </c>
      <c r="C120" s="61">
        <v>930</v>
      </c>
      <c r="D120" s="61">
        <v>130</v>
      </c>
      <c r="E120" s="58">
        <v>3420</v>
      </c>
      <c r="F120" s="58">
        <v>660</v>
      </c>
      <c r="G120" s="58">
        <v>2760</v>
      </c>
      <c r="H120" s="58"/>
      <c r="I120" s="58"/>
      <c r="J120" s="58"/>
      <c r="K120" s="58"/>
    </row>
    <row r="121" spans="1:25" ht="15.75" thickBot="1" x14ac:dyDescent="0.3">
      <c r="B121" s="62">
        <v>97</v>
      </c>
      <c r="C121" s="61">
        <v>380</v>
      </c>
      <c r="D121" s="61"/>
      <c r="E121" s="58">
        <v>3800</v>
      </c>
      <c r="F121" s="58">
        <v>530</v>
      </c>
      <c r="G121" s="58">
        <v>3270</v>
      </c>
      <c r="H121" s="58"/>
      <c r="I121" s="58"/>
      <c r="J121" s="58"/>
      <c r="K121" s="58"/>
    </row>
    <row r="122" spans="1:25" ht="15.75" thickBot="1" x14ac:dyDescent="0.3">
      <c r="B122" s="62">
        <v>96</v>
      </c>
      <c r="C122" s="61">
        <v>80</v>
      </c>
      <c r="D122" s="61"/>
      <c r="E122" s="58">
        <v>3880</v>
      </c>
      <c r="F122" s="58">
        <v>530</v>
      </c>
      <c r="G122" s="58">
        <v>3350</v>
      </c>
      <c r="H122" s="58"/>
      <c r="I122" s="58"/>
      <c r="J122" s="58"/>
      <c r="K122" s="58"/>
    </row>
    <row r="123" spans="1:25" ht="16.5" thickBot="1" x14ac:dyDescent="0.35">
      <c r="B123" s="60" t="s">
        <v>67</v>
      </c>
      <c r="C123" s="61"/>
      <c r="D123" s="61">
        <v>530</v>
      </c>
      <c r="E123" s="58">
        <v>3880</v>
      </c>
      <c r="F123" s="58">
        <v>530</v>
      </c>
      <c r="G123" s="58">
        <v>3350</v>
      </c>
      <c r="H123" s="58"/>
      <c r="I123" s="58"/>
      <c r="J123" s="58"/>
      <c r="K123" s="58"/>
    </row>
    <row r="126" spans="1:25" x14ac:dyDescent="0.25">
      <c r="A126" s="2" t="s">
        <v>68</v>
      </c>
      <c r="B126" t="s">
        <v>44</v>
      </c>
      <c r="C126">
        <v>0.74080000000000001</v>
      </c>
      <c r="L126" s="22"/>
      <c r="M126" s="23">
        <v>6.1499999999999999E-2</v>
      </c>
      <c r="O126" s="22"/>
      <c r="P126" s="23">
        <v>16.23</v>
      </c>
      <c r="Q126" s="24"/>
      <c r="R126" s="22"/>
      <c r="S126" s="23">
        <v>8.9090000000000007</v>
      </c>
      <c r="U126" s="22"/>
      <c r="V126" s="23">
        <v>0.11219999999999999</v>
      </c>
      <c r="X126" s="22"/>
      <c r="Y126" s="23">
        <v>3.4569999999999999</v>
      </c>
    </row>
    <row r="127" spans="1:25" x14ac:dyDescent="0.25">
      <c r="A127" s="2"/>
      <c r="B127" t="s">
        <v>135</v>
      </c>
      <c r="C127" s="105">
        <v>12.026999999999999</v>
      </c>
      <c r="E127" s="66" t="s">
        <v>145</v>
      </c>
      <c r="F127" s="91">
        <f>1/C127</f>
        <v>8.3146254261245542E-2</v>
      </c>
    </row>
    <row r="128" spans="1:25" x14ac:dyDescent="0.25">
      <c r="A128" s="2"/>
      <c r="C128" s="66"/>
      <c r="E128" s="66"/>
      <c r="L128" s="26" t="s">
        <v>17</v>
      </c>
      <c r="M128" s="23">
        <v>6.1499999999999999E-2</v>
      </c>
      <c r="O128" s="22"/>
      <c r="P128" s="23">
        <v>16.23</v>
      </c>
      <c r="Q128" s="24"/>
      <c r="R128" s="22"/>
      <c r="S128" s="23">
        <v>8.9090000000000007</v>
      </c>
      <c r="U128" s="22"/>
      <c r="V128" s="23">
        <v>0.11219999999999999</v>
      </c>
      <c r="X128" s="22"/>
      <c r="Y128" s="23">
        <v>3.4569999999999999</v>
      </c>
    </row>
    <row r="129" spans="1:25" x14ac:dyDescent="0.25">
      <c r="A129" s="2"/>
      <c r="B129" s="67" t="s">
        <v>136</v>
      </c>
      <c r="C129" s="72">
        <f>C126/C127</f>
        <v>6.1594745156730697E-2</v>
      </c>
    </row>
    <row r="131" spans="1:25" x14ac:dyDescent="0.25">
      <c r="A131" s="2" t="s">
        <v>69</v>
      </c>
      <c r="E131" s="68" t="s">
        <v>70</v>
      </c>
      <c r="F131" s="68" t="s">
        <v>71</v>
      </c>
      <c r="G131" s="68"/>
      <c r="H131" s="68"/>
      <c r="I131" s="68"/>
      <c r="J131" s="68"/>
      <c r="K131" s="68"/>
    </row>
    <row r="132" spans="1:25" x14ac:dyDescent="0.25">
      <c r="A132" s="2"/>
      <c r="B132" s="1" t="s">
        <v>72</v>
      </c>
      <c r="C132">
        <v>112.62</v>
      </c>
      <c r="E132" s="68">
        <v>100</v>
      </c>
      <c r="F132" s="58">
        <v>112</v>
      </c>
      <c r="G132" s="58"/>
      <c r="H132" s="58"/>
      <c r="I132" s="58"/>
      <c r="J132" s="58"/>
      <c r="K132" s="58"/>
      <c r="L132" s="22"/>
      <c r="M132" s="23">
        <v>40</v>
      </c>
      <c r="N132" s="24"/>
      <c r="O132" s="22"/>
      <c r="P132" s="23">
        <v>55</v>
      </c>
      <c r="R132" s="22"/>
      <c r="S132" s="23">
        <v>75</v>
      </c>
      <c r="U132" s="22"/>
      <c r="V132" s="25">
        <v>100</v>
      </c>
      <c r="X132" s="22"/>
      <c r="Y132" s="23">
        <v>115</v>
      </c>
    </row>
    <row r="133" spans="1:25" x14ac:dyDescent="0.25">
      <c r="A133" s="2"/>
      <c r="B133" t="s">
        <v>73</v>
      </c>
      <c r="C133">
        <v>1.3876999999999999</v>
      </c>
      <c r="E133" s="68">
        <v>1.3380000000000001</v>
      </c>
      <c r="F133" s="58">
        <v>1.3819999999999999</v>
      </c>
      <c r="G133" s="58"/>
      <c r="H133" s="58"/>
      <c r="I133" s="58"/>
      <c r="J133" s="58"/>
      <c r="K133" s="58"/>
    </row>
    <row r="134" spans="1:25" x14ac:dyDescent="0.25">
      <c r="A134" s="2"/>
      <c r="L134" s="22"/>
      <c r="M134" s="23">
        <v>40</v>
      </c>
      <c r="N134" s="24"/>
      <c r="O134" s="22"/>
      <c r="P134" s="23">
        <v>55</v>
      </c>
      <c r="R134" s="26" t="s">
        <v>17</v>
      </c>
      <c r="S134" s="23">
        <v>75</v>
      </c>
      <c r="U134" s="22"/>
      <c r="V134" s="25">
        <v>100</v>
      </c>
      <c r="X134" s="22"/>
      <c r="Y134" s="23">
        <v>115</v>
      </c>
    </row>
    <row r="135" spans="1:25" x14ac:dyDescent="0.25">
      <c r="A135" s="2"/>
      <c r="B135" s="67" t="s">
        <v>74</v>
      </c>
      <c r="C135" s="69">
        <f>C132/C133</f>
        <v>81.155869424227149</v>
      </c>
      <c r="E135" s="70">
        <f>E132/E133</f>
        <v>74.738415545590428</v>
      </c>
      <c r="F135" s="70">
        <f>F132/F133</f>
        <v>81.041968162083947</v>
      </c>
      <c r="G135" s="70"/>
      <c r="H135" s="70"/>
      <c r="I135" s="70"/>
      <c r="J135" s="70"/>
      <c r="K135" s="70"/>
    </row>
    <row r="138" spans="1:25" x14ac:dyDescent="0.25">
      <c r="A138" s="2" t="s">
        <v>75</v>
      </c>
    </row>
    <row r="139" spans="1:25" x14ac:dyDescent="0.25">
      <c r="A139" s="2"/>
      <c r="B139" t="s">
        <v>76</v>
      </c>
      <c r="C139" s="71">
        <v>2.5550000000000002</v>
      </c>
      <c r="E139">
        <v>2.6659999999999999</v>
      </c>
      <c r="L139" s="22"/>
      <c r="M139" s="23" t="s">
        <v>138</v>
      </c>
      <c r="O139" s="22"/>
      <c r="P139" s="23" t="s">
        <v>139</v>
      </c>
      <c r="Q139" s="24"/>
      <c r="R139" s="22"/>
      <c r="S139" s="23" t="s">
        <v>140</v>
      </c>
      <c r="U139" s="22"/>
      <c r="V139" s="23" t="s">
        <v>141</v>
      </c>
      <c r="X139" s="22"/>
      <c r="Y139" s="23" t="s">
        <v>142</v>
      </c>
    </row>
    <row r="140" spans="1:25" x14ac:dyDescent="0.25">
      <c r="A140" s="2"/>
      <c r="B140" t="s">
        <v>77</v>
      </c>
      <c r="C140" s="66">
        <v>3.5999999999999997E-2</v>
      </c>
      <c r="E140" s="66">
        <v>3.7999999999999999E-2</v>
      </c>
    </row>
    <row r="141" spans="1:25" x14ac:dyDescent="0.25">
      <c r="A141" s="2"/>
      <c r="B141" t="s">
        <v>78</v>
      </c>
      <c r="C141" s="66">
        <v>2.4E-2</v>
      </c>
      <c r="E141" s="66">
        <v>2.7E-2</v>
      </c>
      <c r="L141" s="26" t="s">
        <v>17</v>
      </c>
      <c r="M141" s="23" t="s">
        <v>138</v>
      </c>
      <c r="O141" s="22"/>
      <c r="P141" s="23" t="s">
        <v>139</v>
      </c>
      <c r="Q141" s="24"/>
      <c r="R141" s="22"/>
      <c r="S141" s="23" t="s">
        <v>140</v>
      </c>
      <c r="U141" s="22"/>
      <c r="V141" s="23" t="s">
        <v>141</v>
      </c>
      <c r="X141" s="22"/>
      <c r="Y141" s="23" t="s">
        <v>142</v>
      </c>
    </row>
    <row r="142" spans="1:25" x14ac:dyDescent="0.25">
      <c r="A142" s="2"/>
      <c r="B142" t="s">
        <v>137</v>
      </c>
      <c r="D142" s="101">
        <f>2/12</f>
        <v>0.16666666666666666</v>
      </c>
      <c r="E142" s="66"/>
      <c r="L142" s="24"/>
      <c r="M142" s="54"/>
      <c r="N142" s="54"/>
      <c r="O142" s="54"/>
      <c r="P142" s="54"/>
      <c r="Q142" s="24"/>
      <c r="R142" s="24"/>
      <c r="S142" s="54"/>
      <c r="U142" s="24"/>
      <c r="V142" s="54"/>
      <c r="X142" s="24"/>
      <c r="Y142" s="54"/>
    </row>
    <row r="143" spans="1:25" x14ac:dyDescent="0.25">
      <c r="A143" s="2"/>
    </row>
    <row r="144" spans="1:25" x14ac:dyDescent="0.25">
      <c r="A144" s="2"/>
      <c r="B144" s="67" t="s">
        <v>79</v>
      </c>
      <c r="C144" s="72">
        <f>C139*((1+C141/6)/(1+E140/6))</f>
        <v>2.5490758529314346</v>
      </c>
      <c r="D144" s="72"/>
      <c r="E144" s="73">
        <f>E139*((1+E141/6)/(1+C140/6))</f>
        <v>2.6620248508946318</v>
      </c>
    </row>
    <row r="145" spans="1:25" x14ac:dyDescent="0.25">
      <c r="A145" s="2"/>
      <c r="B145" s="74"/>
      <c r="C145" s="75"/>
      <c r="D145" s="75"/>
      <c r="E145" s="75"/>
    </row>
    <row r="147" spans="1:25" x14ac:dyDescent="0.25">
      <c r="A147" s="2" t="s">
        <v>80</v>
      </c>
    </row>
    <row r="148" spans="1:25" x14ac:dyDescent="0.25">
      <c r="A148" s="2"/>
      <c r="B148" t="s">
        <v>81</v>
      </c>
      <c r="C148" s="76">
        <v>10000000</v>
      </c>
      <c r="L148" s="22"/>
      <c r="M148" s="25">
        <v>-5000</v>
      </c>
      <c r="O148" s="22"/>
      <c r="P148" s="25">
        <v>-1500</v>
      </c>
      <c r="Q148" s="24"/>
      <c r="R148" s="22"/>
      <c r="S148" s="23">
        <v>500</v>
      </c>
      <c r="U148" s="22"/>
      <c r="V148" s="25">
        <v>1500</v>
      </c>
      <c r="X148" s="22"/>
      <c r="Y148" s="25">
        <v>5000</v>
      </c>
    </row>
    <row r="149" spans="1:25" x14ac:dyDescent="0.25">
      <c r="A149" s="2"/>
      <c r="B149" t="s">
        <v>82</v>
      </c>
      <c r="C149" s="66">
        <v>4.5999999999999999E-2</v>
      </c>
    </row>
    <row r="150" spans="1:25" x14ac:dyDescent="0.25">
      <c r="A150" s="2"/>
      <c r="B150" t="s">
        <v>83</v>
      </c>
      <c r="C150" s="66">
        <v>4.3999999999999997E-2</v>
      </c>
      <c r="L150" s="26" t="s">
        <v>17</v>
      </c>
      <c r="M150" s="25">
        <v>-5000</v>
      </c>
      <c r="O150" s="22"/>
      <c r="P150" s="25">
        <v>-1500</v>
      </c>
      <c r="Q150" s="24"/>
      <c r="R150" s="22"/>
      <c r="S150" s="23">
        <v>500</v>
      </c>
      <c r="U150" s="22"/>
      <c r="V150" s="25">
        <v>1500</v>
      </c>
      <c r="X150" s="22"/>
      <c r="Y150" s="25">
        <v>5000</v>
      </c>
    </row>
    <row r="151" spans="1:25" x14ac:dyDescent="0.25">
      <c r="A151" s="2"/>
    </row>
    <row r="152" spans="1:25" x14ac:dyDescent="0.25">
      <c r="A152" s="2"/>
      <c r="B152" t="s">
        <v>84</v>
      </c>
      <c r="C152" s="102">
        <f>C148*((C150-C149))/(1+C150)</f>
        <v>-19157.088122605379</v>
      </c>
    </row>
    <row r="155" spans="1:25" x14ac:dyDescent="0.25">
      <c r="A155" s="2" t="s">
        <v>85</v>
      </c>
    </row>
    <row r="156" spans="1:25" x14ac:dyDescent="0.25">
      <c r="B156" t="s">
        <v>86</v>
      </c>
      <c r="D156" s="45">
        <v>3.6700000000000001E-3</v>
      </c>
      <c r="F156" s="1" t="s">
        <v>87</v>
      </c>
      <c r="G156" s="1"/>
      <c r="H156" s="1"/>
      <c r="I156" s="1"/>
      <c r="J156" s="1"/>
      <c r="K156" s="1"/>
      <c r="L156" s="22"/>
      <c r="M156" s="77">
        <v>3.0000000000000001E-3</v>
      </c>
      <c r="N156" s="78"/>
      <c r="O156" s="79"/>
      <c r="P156" s="80">
        <v>3.3999999999999998E-3</v>
      </c>
      <c r="Q156" s="81"/>
      <c r="R156" s="79"/>
      <c r="S156" s="82">
        <v>3.6700000000000001E-3</v>
      </c>
      <c r="T156" s="78"/>
      <c r="U156" s="79"/>
      <c r="V156" s="77">
        <v>4.0000000000000001E-3</v>
      </c>
      <c r="W156" s="78"/>
      <c r="X156" s="79"/>
      <c r="Y156" s="80">
        <v>6.7000000000000002E-3</v>
      </c>
    </row>
    <row r="157" spans="1:25" x14ac:dyDescent="0.25">
      <c r="B157" t="s">
        <v>88</v>
      </c>
      <c r="D157" s="66">
        <v>1.44E-2</v>
      </c>
      <c r="F157" s="83">
        <f>D156*(1+D158/2)/(1+D157/2)</f>
        <v>3.6929557188244639E-3</v>
      </c>
      <c r="G157" s="83"/>
      <c r="H157" s="83"/>
      <c r="I157" s="83"/>
      <c r="J157" s="83"/>
      <c r="K157" s="83"/>
    </row>
    <row r="158" spans="1:25" x14ac:dyDescent="0.25">
      <c r="B158" t="s">
        <v>89</v>
      </c>
      <c r="D158" s="66">
        <v>2.7E-2</v>
      </c>
      <c r="L158" s="22"/>
      <c r="M158" s="77">
        <v>3.0000000000000001E-3</v>
      </c>
      <c r="N158" s="78"/>
      <c r="O158" s="79"/>
      <c r="P158" s="80">
        <v>3.3999999999999998E-3</v>
      </c>
      <c r="Q158" s="81"/>
      <c r="R158" s="26" t="s">
        <v>17</v>
      </c>
      <c r="S158" s="82">
        <v>3.6700000000000001E-3</v>
      </c>
      <c r="T158" s="78"/>
      <c r="U158" s="79"/>
      <c r="V158" s="77">
        <v>4.0000000000000001E-3</v>
      </c>
      <c r="W158" s="78"/>
      <c r="X158" s="79"/>
      <c r="Y158" s="80">
        <v>6.7000000000000002E-3</v>
      </c>
    </row>
    <row r="159" spans="1:25" x14ac:dyDescent="0.25">
      <c r="B159" t="s">
        <v>90</v>
      </c>
      <c r="D159">
        <v>0.5</v>
      </c>
    </row>
    <row r="162" spans="1:25" x14ac:dyDescent="0.25">
      <c r="A162" s="2" t="s">
        <v>91</v>
      </c>
      <c r="E162" s="1" t="s">
        <v>92</v>
      </c>
      <c r="F162" s="68" t="s">
        <v>93</v>
      </c>
      <c r="G162" s="68"/>
      <c r="H162" s="68"/>
      <c r="I162" s="68"/>
      <c r="J162" s="68"/>
      <c r="K162" s="68"/>
    </row>
    <row r="163" spans="1:25" x14ac:dyDescent="0.25">
      <c r="A163" s="2"/>
      <c r="B163" s="1" t="s">
        <v>94</v>
      </c>
      <c r="C163" s="66">
        <v>0.97089999999999999</v>
      </c>
      <c r="D163">
        <v>1</v>
      </c>
      <c r="E163" s="103">
        <f>(1/C163)-1</f>
        <v>2.997219075084967E-2</v>
      </c>
      <c r="F163" s="66">
        <f>E163</f>
        <v>2.997219075084967E-2</v>
      </c>
      <c r="G163" s="84"/>
      <c r="H163" s="84"/>
      <c r="I163" s="84"/>
      <c r="J163" s="84"/>
      <c r="K163" s="84"/>
      <c r="L163" s="85"/>
      <c r="M163" s="86" t="s">
        <v>95</v>
      </c>
      <c r="N163" s="50"/>
      <c r="O163" s="51"/>
      <c r="P163" s="49" t="s">
        <v>96</v>
      </c>
      <c r="Q163" s="52"/>
      <c r="R163" s="51"/>
      <c r="S163" s="49" t="s">
        <v>97</v>
      </c>
      <c r="T163" s="50"/>
      <c r="U163" s="51"/>
      <c r="V163" s="49" t="s">
        <v>98</v>
      </c>
      <c r="W163" s="50"/>
      <c r="X163" s="51"/>
      <c r="Y163" s="86" t="s">
        <v>99</v>
      </c>
    </row>
    <row r="164" spans="1:25" x14ac:dyDescent="0.25">
      <c r="A164" s="2"/>
      <c r="B164" s="1" t="s">
        <v>100</v>
      </c>
      <c r="C164" s="66"/>
      <c r="D164">
        <v>2</v>
      </c>
      <c r="E164" s="84">
        <f>((1+E163)*(1+F164))^0.5-1</f>
        <v>2.9235832152791463E-2</v>
      </c>
      <c r="F164" s="104">
        <v>2.8500000000000001E-2</v>
      </c>
      <c r="G164" s="84"/>
      <c r="H164" s="84"/>
      <c r="I164" s="84"/>
      <c r="J164" s="84"/>
      <c r="K164" s="84"/>
      <c r="L164" s="87"/>
      <c r="M164" s="88"/>
      <c r="N164" s="1"/>
      <c r="O164" s="87"/>
      <c r="P164" s="54"/>
      <c r="Q164" s="87"/>
      <c r="R164" s="87"/>
      <c r="S164" s="54"/>
      <c r="T164" s="1"/>
      <c r="U164" s="87"/>
      <c r="V164" s="54"/>
      <c r="W164" s="1"/>
      <c r="X164" s="87"/>
      <c r="Y164" s="88"/>
    </row>
    <row r="165" spans="1:25" x14ac:dyDescent="0.25">
      <c r="A165" s="2"/>
      <c r="B165" s="1" t="s">
        <v>101</v>
      </c>
      <c r="C165" s="66">
        <v>0.91900000000000004</v>
      </c>
      <c r="D165">
        <v>3</v>
      </c>
      <c r="E165" s="103">
        <f>(1/C165)^(1/3)-1</f>
        <v>2.8556523214181118E-2</v>
      </c>
      <c r="F165" s="84">
        <f>(1+E165)^3/(1+E164)^2-1</f>
        <v>2.7199250099053662E-2</v>
      </c>
      <c r="G165" s="84"/>
      <c r="I165" s="84"/>
      <c r="J165" s="84"/>
      <c r="K165" s="84"/>
    </row>
    <row r="166" spans="1:25" x14ac:dyDescent="0.25">
      <c r="A166" s="2"/>
      <c r="B166" s="1" t="s">
        <v>102</v>
      </c>
      <c r="C166" s="66"/>
      <c r="D166">
        <v>4</v>
      </c>
      <c r="E166" s="89">
        <f>((1+E163)*(1+F164)*(1+F165)*(1+F166))^(1/4)-1</f>
        <v>2.7916795824853402E-2</v>
      </c>
      <c r="F166" s="104">
        <v>2.5999999999999999E-2</v>
      </c>
      <c r="G166" s="84"/>
      <c r="H166" s="84"/>
      <c r="I166" s="84"/>
      <c r="J166" s="84"/>
      <c r="K166" s="84"/>
      <c r="L166" s="85"/>
      <c r="M166" s="86" t="s">
        <v>95</v>
      </c>
      <c r="N166" s="50"/>
      <c r="O166" s="51"/>
      <c r="P166" s="49" t="s">
        <v>96</v>
      </c>
      <c r="Q166" s="52"/>
      <c r="R166" s="26" t="s">
        <v>17</v>
      </c>
      <c r="S166" s="49" t="s">
        <v>97</v>
      </c>
      <c r="T166" s="50"/>
      <c r="U166" s="51"/>
      <c r="V166" s="49" t="s">
        <v>98</v>
      </c>
      <c r="W166" s="50"/>
      <c r="X166" s="51"/>
      <c r="Y166" s="86" t="s">
        <v>99</v>
      </c>
    </row>
    <row r="168" spans="1:25" x14ac:dyDescent="0.25">
      <c r="A168" s="90"/>
    </row>
    <row r="169" spans="1:25" x14ac:dyDescent="0.25">
      <c r="A169" s="2" t="s">
        <v>103</v>
      </c>
    </row>
    <row r="170" spans="1:25" x14ac:dyDescent="0.25">
      <c r="A170" s="2"/>
      <c r="B170" t="s">
        <v>104</v>
      </c>
      <c r="C170" s="91">
        <v>6.0148000000000001</v>
      </c>
      <c r="F170" s="92"/>
      <c r="G170" s="92"/>
      <c r="H170" s="92"/>
      <c r="I170" s="92"/>
      <c r="J170" s="92"/>
      <c r="K170" s="92"/>
      <c r="L170" s="22"/>
      <c r="M170" s="23">
        <v>1.789E-2</v>
      </c>
      <c r="O170" s="22"/>
      <c r="P170" s="23">
        <v>17.891999999999999</v>
      </c>
      <c r="Q170" s="24"/>
      <c r="R170" s="22"/>
      <c r="S170" s="23">
        <v>19.640599999999999</v>
      </c>
      <c r="U170" s="22"/>
      <c r="V170" s="23">
        <v>45</v>
      </c>
      <c r="X170" s="22"/>
      <c r="Y170" s="77">
        <v>178</v>
      </c>
    </row>
    <row r="171" spans="1:25" x14ac:dyDescent="0.25">
      <c r="A171" s="2"/>
      <c r="B171" t="s">
        <v>105</v>
      </c>
      <c r="C171" s="101">
        <v>714.875</v>
      </c>
      <c r="F171" s="92"/>
      <c r="G171" s="92"/>
      <c r="H171" s="92"/>
      <c r="I171" s="92"/>
      <c r="J171" s="92"/>
      <c r="K171" s="92"/>
    </row>
    <row r="172" spans="1:25" x14ac:dyDescent="0.25">
      <c r="A172" s="2"/>
      <c r="B172" t="s">
        <v>106</v>
      </c>
      <c r="C172" s="91">
        <v>2.6421000000000001</v>
      </c>
      <c r="F172" s="92"/>
      <c r="G172" s="92"/>
      <c r="H172" s="92"/>
      <c r="I172" s="92"/>
      <c r="J172" s="92"/>
      <c r="K172" s="92"/>
      <c r="L172" s="22"/>
      <c r="M172" s="23">
        <v>1.789E-2</v>
      </c>
      <c r="O172" s="22"/>
      <c r="P172" s="23">
        <v>17.891999999999999</v>
      </c>
      <c r="Q172" s="24"/>
      <c r="R172" s="22"/>
      <c r="S172" s="23">
        <v>19.640599999999999</v>
      </c>
      <c r="U172" s="26" t="s">
        <v>17</v>
      </c>
      <c r="V172" s="23">
        <v>45</v>
      </c>
      <c r="X172" s="22"/>
      <c r="Y172" s="77">
        <v>178</v>
      </c>
    </row>
    <row r="173" spans="1:25" x14ac:dyDescent="0.25">
      <c r="A173" s="2"/>
    </row>
    <row r="174" spans="1:25" x14ac:dyDescent="0.25">
      <c r="A174" s="2"/>
      <c r="B174" s="67" t="s">
        <v>107</v>
      </c>
      <c r="C174" s="93">
        <f>C171/(C170*C172)</f>
        <v>44.984165410168231</v>
      </c>
    </row>
    <row r="177" spans="1:25" x14ac:dyDescent="0.25">
      <c r="A177" s="2" t="s">
        <v>108</v>
      </c>
    </row>
    <row r="178" spans="1:25" ht="15.75" thickBot="1" x14ac:dyDescent="0.3">
      <c r="B178" s="1" t="s">
        <v>109</v>
      </c>
      <c r="C178" s="92">
        <v>678</v>
      </c>
      <c r="E178" s="1" t="s">
        <v>110</v>
      </c>
      <c r="L178" s="85"/>
      <c r="M178" s="86">
        <v>578</v>
      </c>
      <c r="N178" s="50"/>
      <c r="O178" s="51"/>
      <c r="P178" s="49">
        <v>600</v>
      </c>
      <c r="Q178" s="52"/>
      <c r="R178" s="51"/>
      <c r="S178" s="49">
        <v>632</v>
      </c>
      <c r="T178" s="50"/>
      <c r="U178" s="51"/>
      <c r="V178" s="49">
        <v>665</v>
      </c>
      <c r="W178" s="50"/>
      <c r="X178" s="51"/>
      <c r="Y178" s="86">
        <v>698</v>
      </c>
    </row>
    <row r="179" spans="1:25" ht="15.75" thickBot="1" x14ac:dyDescent="0.3">
      <c r="B179" s="1" t="s">
        <v>40</v>
      </c>
      <c r="C179" s="66">
        <v>2.4799999999999999E-2</v>
      </c>
      <c r="E179" s="94">
        <f>C178/(1+C179/4+3*C180)</f>
        <v>666.86338152847452</v>
      </c>
    </row>
    <row r="180" spans="1:25" x14ac:dyDescent="0.25">
      <c r="B180" s="1" t="s">
        <v>111</v>
      </c>
      <c r="C180" s="66">
        <v>3.5000000000000001E-3</v>
      </c>
      <c r="L180" s="85"/>
      <c r="M180" s="86">
        <v>578</v>
      </c>
      <c r="N180" s="50"/>
      <c r="O180" s="51"/>
      <c r="P180" s="49">
        <v>600</v>
      </c>
      <c r="Q180" s="52"/>
      <c r="R180" s="51"/>
      <c r="S180" s="49">
        <v>632</v>
      </c>
      <c r="T180" s="50"/>
      <c r="U180" s="26" t="s">
        <v>17</v>
      </c>
      <c r="V180" s="49">
        <v>665</v>
      </c>
      <c r="W180" s="50"/>
      <c r="X180" s="51"/>
      <c r="Y180" s="86">
        <v>698</v>
      </c>
    </row>
    <row r="183" spans="1:25" ht="15.75" thickBot="1" x14ac:dyDescent="0.3">
      <c r="A183" s="2" t="s">
        <v>112</v>
      </c>
    </row>
    <row r="184" spans="1:25" ht="15.75" thickBot="1" x14ac:dyDescent="0.3">
      <c r="B184" s="1" t="s">
        <v>113</v>
      </c>
      <c r="C184" s="47">
        <v>0.04</v>
      </c>
      <c r="E184" s="98" t="s">
        <v>114</v>
      </c>
      <c r="F184" s="68" t="s">
        <v>115</v>
      </c>
      <c r="G184" s="95">
        <f>C185</f>
        <v>8</v>
      </c>
      <c r="H184" s="1"/>
      <c r="I184" s="1"/>
      <c r="J184" s="1"/>
      <c r="K184" s="1"/>
    </row>
    <row r="185" spans="1:25" ht="15.75" thickBot="1" x14ac:dyDescent="0.3">
      <c r="B185" s="1" t="s">
        <v>116</v>
      </c>
      <c r="C185">
        <v>8</v>
      </c>
      <c r="E185" s="98" t="s">
        <v>117</v>
      </c>
      <c r="F185" s="68" t="s">
        <v>118</v>
      </c>
      <c r="G185" s="95">
        <f>C185*(C185+1)</f>
        <v>72</v>
      </c>
      <c r="H185" s="1"/>
      <c r="I185" s="1"/>
      <c r="J185" s="1"/>
      <c r="K185" s="1"/>
    </row>
    <row r="186" spans="1:25" ht="15.75" thickBot="1" x14ac:dyDescent="0.3">
      <c r="B186" s="1" t="s">
        <v>119</v>
      </c>
      <c r="C186" s="108">
        <v>3.7999999999999999E-2</v>
      </c>
      <c r="E186" s="98" t="s">
        <v>120</v>
      </c>
      <c r="F186" s="68" t="s">
        <v>121</v>
      </c>
      <c r="G186" s="96">
        <f>(1+C186)/C186</f>
        <v>27.315789473684212</v>
      </c>
      <c r="H186" s="1"/>
      <c r="I186" s="1"/>
      <c r="J186" s="1"/>
      <c r="K186" s="1"/>
    </row>
    <row r="187" spans="1:25" ht="15.75" thickBot="1" x14ac:dyDescent="0.3">
      <c r="C187" s="109">
        <f>C184/C186</f>
        <v>1.0526315789473684</v>
      </c>
      <c r="E187" s="98" t="s">
        <v>122</v>
      </c>
      <c r="F187" s="68" t="s">
        <v>123</v>
      </c>
      <c r="G187" s="97">
        <f>2*((1+C186)/C186)^2</f>
        <v>1492.3047091412745</v>
      </c>
      <c r="H187" s="1"/>
      <c r="I187" s="106">
        <f>(1+C186)/C186+(1+C186)*(2+C186)/C186^2</f>
        <v>1492.3047091412741</v>
      </c>
      <c r="J187" s="1"/>
      <c r="K187" s="1"/>
      <c r="M187" s="108">
        <v>3.9E-2</v>
      </c>
    </row>
    <row r="188" spans="1:25" ht="15.75" thickBot="1" x14ac:dyDescent="0.3">
      <c r="B188" s="1" t="s">
        <v>124</v>
      </c>
      <c r="M188" s="109">
        <f>C184/M187</f>
        <v>1.0256410256410258</v>
      </c>
    </row>
    <row r="189" spans="1:25" ht="15.75" thickBot="1" x14ac:dyDescent="0.3">
      <c r="I189" s="110">
        <f>-G186*((M187-C186)/(1+C186))+0.5*I187*((M187-C186)/(1+C186))^2</f>
        <v>-2.5623268698060968E-2</v>
      </c>
      <c r="M189" s="107">
        <f>(M188-C187)/C187</f>
        <v>-2.5641025641025463E-2</v>
      </c>
      <c r="P189" s="117">
        <f>((C186-M187)/M187)</f>
        <v>-2.5641025641025664E-2</v>
      </c>
    </row>
  </sheetData>
  <mergeCells count="31">
    <mergeCell ref="B28:C28"/>
    <mergeCell ref="E28:F28"/>
    <mergeCell ref="H28:J28"/>
    <mergeCell ref="B3:F3"/>
    <mergeCell ref="H3:J3"/>
    <mergeCell ref="B4:C4"/>
    <mergeCell ref="E4:F4"/>
    <mergeCell ref="H4:J4"/>
    <mergeCell ref="B15:F15"/>
    <mergeCell ref="H15:J15"/>
    <mergeCell ref="B16:C16"/>
    <mergeCell ref="E16:F16"/>
    <mergeCell ref="H16:J16"/>
    <mergeCell ref="B27:F27"/>
    <mergeCell ref="H27:J27"/>
    <mergeCell ref="B83:F83"/>
    <mergeCell ref="B84:C84"/>
    <mergeCell ref="E84:F84"/>
    <mergeCell ref="B1:E1"/>
    <mergeCell ref="B59:F59"/>
    <mergeCell ref="B60:C60"/>
    <mergeCell ref="E60:F60"/>
    <mergeCell ref="B72:F72"/>
    <mergeCell ref="B73:C73"/>
    <mergeCell ref="E73:F73"/>
    <mergeCell ref="B37:F37"/>
    <mergeCell ref="B38:C38"/>
    <mergeCell ref="E38:F38"/>
    <mergeCell ref="B48:F48"/>
    <mergeCell ref="B49:C49"/>
    <mergeCell ref="E49:F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FRANCOIS-HEUDE</dc:creator>
  <cp:lastModifiedBy>Alain FRANCOIS-HEUDE</cp:lastModifiedBy>
  <dcterms:created xsi:type="dcterms:W3CDTF">2011-10-15T18:12:48Z</dcterms:created>
  <dcterms:modified xsi:type="dcterms:W3CDTF">2013-10-21T13:03:11Z</dcterms:modified>
</cp:coreProperties>
</file>