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600" windowHeight="9525" activeTab="1"/>
  </bookViews>
  <sheets>
    <sheet name="Solution" sheetId="1" r:id="rId1"/>
    <sheet name="Notes" sheetId="3" r:id="rId2"/>
    <sheet name="Feuil2" sheetId="2" r:id="rId3"/>
  </sheets>
  <calcPr calcId="145621"/>
</workbook>
</file>

<file path=xl/calcChain.xml><?xml version="1.0" encoding="utf-8"?>
<calcChain xmlns="http://schemas.openxmlformats.org/spreadsheetml/2006/main">
  <c r="F21" i="3" l="1"/>
  <c r="G21" i="3"/>
  <c r="H21" i="3"/>
  <c r="I21" i="3"/>
  <c r="J21" i="3"/>
  <c r="K21" i="3"/>
  <c r="L21" i="3"/>
  <c r="M21" i="3"/>
  <c r="N21" i="3"/>
  <c r="O21" i="3"/>
  <c r="P21" i="3"/>
  <c r="Q21" i="3"/>
  <c r="R21" i="3"/>
  <c r="D4" i="3"/>
  <c r="D22" i="3" s="1"/>
  <c r="D5" i="3"/>
  <c r="D6" i="3"/>
  <c r="D7" i="3"/>
  <c r="D8" i="3"/>
  <c r="D9" i="3"/>
  <c r="D10" i="3"/>
  <c r="D12" i="3"/>
  <c r="D21" i="3" s="1"/>
  <c r="D13" i="3"/>
  <c r="D14" i="3"/>
  <c r="D15" i="3"/>
  <c r="D16" i="3"/>
  <c r="D17" i="3"/>
  <c r="D18" i="3"/>
  <c r="D19" i="3"/>
  <c r="D3" i="3"/>
  <c r="D69" i="1"/>
  <c r="C59" i="1"/>
  <c r="E57" i="1"/>
  <c r="E56" i="1" l="1"/>
  <c r="D150" i="1" l="1"/>
  <c r="C150" i="1"/>
  <c r="E143" i="1"/>
  <c r="E141" i="1"/>
  <c r="E139" i="1"/>
  <c r="H143" i="1" s="1"/>
  <c r="C141" i="1"/>
  <c r="C134" i="1"/>
  <c r="D117" i="1"/>
  <c r="D118" i="1" s="1"/>
  <c r="D119" i="1" s="1"/>
  <c r="D116" i="1"/>
  <c r="D120" i="1" l="1"/>
  <c r="D121" i="1" s="1"/>
  <c r="D123" i="1" l="1"/>
  <c r="F99" i="1" l="1"/>
  <c r="F98" i="1" s="1"/>
  <c r="F97" i="1" s="1"/>
  <c r="F96" i="1" s="1"/>
  <c r="F95" i="1" s="1"/>
  <c r="F94" i="1" s="1"/>
  <c r="F93" i="1" s="1"/>
  <c r="F92" i="1" s="1"/>
  <c r="F91" i="1" s="1"/>
  <c r="F90" i="1" s="1"/>
  <c r="F89" i="1" s="1"/>
  <c r="F88" i="1" s="1"/>
  <c r="F87" i="1" s="1"/>
  <c r="E87" i="1"/>
  <c r="E88" i="1" s="1"/>
  <c r="E89" i="1" s="1"/>
  <c r="G87" i="1" l="1"/>
  <c r="E90" i="1"/>
  <c r="G89" i="1"/>
  <c r="G88" i="1"/>
  <c r="G90" i="1" l="1"/>
  <c r="E91" i="1"/>
  <c r="G91" i="1" l="1"/>
  <c r="E92" i="1"/>
  <c r="E93" i="1" l="1"/>
  <c r="G92" i="1"/>
  <c r="E94" i="1" l="1"/>
  <c r="G93" i="1"/>
  <c r="G94" i="1" l="1"/>
  <c r="E95" i="1"/>
  <c r="G95" i="1" l="1"/>
  <c r="E96" i="1"/>
  <c r="E97" i="1" l="1"/>
  <c r="G96" i="1"/>
  <c r="E98" i="1" l="1"/>
  <c r="G97" i="1"/>
  <c r="G98" i="1" l="1"/>
  <c r="E99" i="1"/>
  <c r="G99" i="1" s="1"/>
</calcChain>
</file>

<file path=xl/sharedStrings.xml><?xml version="1.0" encoding="utf-8"?>
<sst xmlns="http://schemas.openxmlformats.org/spreadsheetml/2006/main" count="320" uniqueCount="200">
  <si>
    <t>Action X       14:00:35</t>
  </si>
  <si>
    <t>ACHAT</t>
  </si>
  <si>
    <t>VENTE</t>
  </si>
  <si>
    <t>Quantité</t>
  </si>
  <si>
    <t>Cours</t>
  </si>
  <si>
    <t>Q2</t>
  </si>
  <si>
    <t>Transactions réalisées</t>
  </si>
  <si>
    <t>vente de 500 titres à 14,82 €</t>
  </si>
  <si>
    <t>Heure</t>
  </si>
  <si>
    <t>Action X       14:00:38</t>
  </si>
  <si>
    <t>achat de 1 350 actions à 14,84 €</t>
  </si>
  <si>
    <t>Pas de transaction. Ordre enregistré à l'achat</t>
  </si>
  <si>
    <t>Action X       14:00:40</t>
  </si>
  <si>
    <t>vente de 3 000 actions à 14,86€</t>
  </si>
  <si>
    <t>Action X       14:00:46</t>
  </si>
  <si>
    <t>BILAN</t>
  </si>
  <si>
    <t>500 titres échangés</t>
  </si>
  <si>
    <t>Q3</t>
  </si>
  <si>
    <t xml:space="preserve"> BID-ASK</t>
  </si>
  <si>
    <t>Q1</t>
  </si>
  <si>
    <t>Action X       14:00:19</t>
  </si>
  <si>
    <t>Vente de 1  180 titres à 14,88€</t>
  </si>
  <si>
    <t>Q4</t>
  </si>
  <si>
    <t>Vente de 832 titres à 14,86€</t>
  </si>
  <si>
    <t>Donner le volume de transactions pour les 10 secondes écoulées ?</t>
  </si>
  <si>
    <t>Préciser le BID-ASK en meilleure limite à 14:00:46</t>
  </si>
  <si>
    <t>Deux ordres ont eu lieu à 14:00:20 et 14:00:24 et une seule transaction a été enregistrée (832 titres).</t>
  </si>
  <si>
    <t xml:space="preserve">         Préciser les quantités en meilleure limite à 14:00:19   [ Qté Achat – Qté Vente ]</t>
  </si>
  <si>
    <t>QBid - QAsk</t>
  </si>
  <si>
    <t>Préciser le BID-ASK en meilleure limite à 14:00:19</t>
  </si>
  <si>
    <t>Combien de barils de pétrole WTI peut-on acquérir aujourd’hui avec 100 g d'or ?</t>
  </si>
  <si>
    <t>OR (once) en $</t>
  </si>
  <si>
    <t xml:space="preserve"> barils WTI</t>
  </si>
  <si>
    <t>Q6 :  Donner le montant à payer (&lt;0) ou à recevoir (&gt;0) pour une entreprise ayant acheté  un FRA de 2 dans 1 sur Euribor au taux garanti de 2,60%.  Nominal du contrat =  130M€ , période = trimestre,  taux Euribor à 6 mois observé à l’issue de la période d’attente = 2,70%</t>
  </si>
  <si>
    <t>Nominal</t>
  </si>
  <si>
    <t>FRA de 2 dans 1</t>
  </si>
  <si>
    <t>Tx Ref</t>
  </si>
  <si>
    <t>Montant</t>
  </si>
  <si>
    <t>Q7 :  Identifier la valeur qui n’appartient pas au CAC 40, parmi les 5 propositions suivantes</t>
  </si>
  <si>
    <t>ACCOR</t>
  </si>
  <si>
    <t>AIR LIQUIDE</t>
  </si>
  <si>
    <t>ALCATEL-LUCENT</t>
  </si>
  <si>
    <t>ALSTOM</t>
  </si>
  <si>
    <t>ARCELORMITTAL REG</t>
  </si>
  <si>
    <t>AXA</t>
  </si>
  <si>
    <t>BNP PARIBAS</t>
  </si>
  <si>
    <t>BOUYGUES</t>
  </si>
  <si>
    <t>CAP GEMINI</t>
  </si>
  <si>
    <t>CARREFOUR</t>
  </si>
  <si>
    <t>CREDIT AGRICOLE SA</t>
  </si>
  <si>
    <t>DANONE</t>
  </si>
  <si>
    <t>EADS</t>
  </si>
  <si>
    <t>EDF</t>
  </si>
  <si>
    <t>ESSILOR INTERNATIONAL</t>
  </si>
  <si>
    <t>FRANCE TELECOM</t>
  </si>
  <si>
    <t>GDF SUEZ</t>
  </si>
  <si>
    <t>L'OREAL</t>
  </si>
  <si>
    <t>LAFARGE</t>
  </si>
  <si>
    <t>LEGRAND SA</t>
  </si>
  <si>
    <t>LVMH MOET VUITTON</t>
  </si>
  <si>
    <t>MICHELIN</t>
  </si>
  <si>
    <t>PERNOD RICARD</t>
  </si>
  <si>
    <t>PPR (ex PINAULT PRINTEMPS)</t>
  </si>
  <si>
    <t>PUBLICIS GROUPE</t>
  </si>
  <si>
    <t>RENAULT</t>
  </si>
  <si>
    <t>SAFRAN</t>
  </si>
  <si>
    <t>SAINT GOBAIN</t>
  </si>
  <si>
    <t>SANOFI</t>
  </si>
  <si>
    <t>SCHNEIDER ELECTRIC</t>
  </si>
  <si>
    <t>SOCIETE GENERALE</t>
  </si>
  <si>
    <t>SOLVAY</t>
  </si>
  <si>
    <t>STMICROELECTRONICS</t>
  </si>
  <si>
    <t>TECHNIP</t>
  </si>
  <si>
    <t>TOTAL</t>
  </si>
  <si>
    <t>UNIBAIL-RODAMCO</t>
  </si>
  <si>
    <t>VALLOUREC</t>
  </si>
  <si>
    <t>VEOLIA ENVIRONNEMENT</t>
  </si>
  <si>
    <t>VINCI</t>
  </si>
  <si>
    <t>VIVENDI</t>
  </si>
  <si>
    <t>SEB</t>
  </si>
  <si>
    <t>Hors CAC 40</t>
  </si>
  <si>
    <t xml:space="preserve">Q8  :  Déterminer le prix et la quantité de fixing à partir des ordres réunis par limite de prix </t>
  </si>
  <si>
    <t>Prix</t>
  </si>
  <si>
    <t>Qté Achat</t>
  </si>
  <si>
    <t>Qté Vente</t>
  </si>
  <si>
    <t>Cumul Achat</t>
  </si>
  <si>
    <t>Cumul Vente</t>
  </si>
  <si>
    <t>écart absolu</t>
  </si>
  <si>
    <r>
      <t>Marché</t>
    </r>
    <r>
      <rPr>
        <vertAlign val="subscript"/>
        <sz val="9"/>
        <rFont val="Arial"/>
        <family val="2"/>
      </rPr>
      <t>A</t>
    </r>
  </si>
  <si>
    <r>
      <t>Marché</t>
    </r>
    <r>
      <rPr>
        <vertAlign val="subscript"/>
        <sz val="9"/>
        <rFont val="Arial"/>
        <family val="2"/>
      </rPr>
      <t>V</t>
    </r>
  </si>
  <si>
    <t>PRIX</t>
  </si>
  <si>
    <t>QUANTITE</t>
  </si>
  <si>
    <t>A -  100Kg de cuivre est plus coûteux que 1000 litres de lait (prix de production)</t>
  </si>
  <si>
    <t>B -  Les taux d’intérêt à court terme des Etats Unis sont environ le double de ceux de la France</t>
  </si>
  <si>
    <t>C – Le taux de change EUR-USD (€/$) est plutôt orienté à la baisse depuis juillet 2012</t>
  </si>
  <si>
    <t>Q9  :  Parmi les propositions suivantes, préciser celles qui sont fausses</t>
  </si>
  <si>
    <t>A</t>
  </si>
  <si>
    <t>B</t>
  </si>
  <si>
    <t>C</t>
  </si>
  <si>
    <t>Tonne Cuivre (€)  = 6 500€/T</t>
  </si>
  <si>
    <t>1 000 litres lait (€) = 330€</t>
  </si>
  <si>
    <t>Taux US 3mois = 0,10%</t>
  </si>
  <si>
    <t>Taux France 3mois = 0,20%</t>
  </si>
  <si>
    <t>EUR-USD july12 = 1,227</t>
  </si>
  <si>
    <t>EUR-USD Octo12 = 1,292</t>
  </si>
  <si>
    <t>Q10  :  Calculer le rendement actuariel d’un emprunt IN FINE avec un taux de coupon de 4%,</t>
  </si>
  <si>
    <t xml:space="preserve">             une maturité de 5 ans et un prix    de marché de 102,64%.</t>
  </si>
  <si>
    <t>i =</t>
  </si>
  <si>
    <t>n =</t>
  </si>
  <si>
    <t>Vo =</t>
  </si>
  <si>
    <t>TRI =</t>
  </si>
  <si>
    <t xml:space="preserve">          TZS-SOS  0,99045   [ TZS Shilling Tanzanie, UGX Shilling Ouganda, KES Shilling Kenya, SOS Shilling Somalie ]</t>
  </si>
  <si>
    <t>Q11 :  Donner le change UGX-KES sur la base des informations suivantes :   TZS-UGX 1,59028   KES-SOS 18,2545</t>
  </si>
  <si>
    <t xml:space="preserve">TZS-UGX </t>
  </si>
  <si>
    <t xml:space="preserve">KES-SOS </t>
  </si>
  <si>
    <t xml:space="preserve">TZS-SOS  </t>
  </si>
  <si>
    <t>UGX --&gt; TZS --&gt; SOS --&gt;  KES  =  (1/1,59028)*0,99045 * (1/18,2545)</t>
  </si>
  <si>
    <t>UGX - KES</t>
  </si>
  <si>
    <t>r =</t>
  </si>
  <si>
    <t>Vo(ZC)</t>
  </si>
  <si>
    <t xml:space="preserve">            Maturité = 5 ans) et de 50% de Rente Perpétuelle valorisée au même taux de rendement actuariel.</t>
  </si>
  <si>
    <t xml:space="preserve">Q12 :  Donner la Duration (au sens de Macaulay) d’un portefeuille composé de 50% de Zéro  Coupon (Vo = 81,017% et </t>
  </si>
  <si>
    <t>Vo(RP) =</t>
  </si>
  <si>
    <t>Dur(RP) = (1+r)/r</t>
  </si>
  <si>
    <t>Dur(ZC) = n</t>
  </si>
  <si>
    <t xml:space="preserve">Dur(Port) = [Dur(ZC) + Dur(RP)] / 2 </t>
  </si>
  <si>
    <t>Dev2 - Dev3</t>
  </si>
  <si>
    <t>Dev1 - Dev2</t>
  </si>
  <si>
    <t xml:space="preserve">Dev3 - Dev1  </t>
  </si>
  <si>
    <t>Q13 :  Déterminer le change Dev3-Dev1 en Bid – Ask   sachant :   Dev1 – Dev2 1,015 – 1,029   Dev2 – Dev3  87,2 - 88,3</t>
  </si>
  <si>
    <t>X</t>
  </si>
  <si>
    <t>14,82 - 14,86</t>
  </si>
  <si>
    <t>14,82 - 14,88</t>
  </si>
  <si>
    <t>14,86 - 14,88</t>
  </si>
  <si>
    <t>14,84 - 14,86</t>
  </si>
  <si>
    <t>14,84 - 14,88</t>
  </si>
  <si>
    <t>832 - 960</t>
  </si>
  <si>
    <t>1 350 - 2 140</t>
  </si>
  <si>
    <t>518 - 2 140</t>
  </si>
  <si>
    <t>518 - 960</t>
  </si>
  <si>
    <t>1 350 - 6 054</t>
  </si>
  <si>
    <t>St GOBAIN</t>
  </si>
  <si>
    <t>SCHNEIDER</t>
  </si>
  <si>
    <t>Soc GEN</t>
  </si>
  <si>
    <t>23,08 - 1800</t>
  </si>
  <si>
    <t>23,08 - 2600</t>
  </si>
  <si>
    <t>23,07 - 2200</t>
  </si>
  <si>
    <t>23,07 - 1940</t>
  </si>
  <si>
    <t>23,06 - 1280</t>
  </si>
  <si>
    <t>A, B &amp; C</t>
  </si>
  <si>
    <t>A &amp; C</t>
  </si>
  <si>
    <t>B &amp; C</t>
  </si>
  <si>
    <t>Brent(baril) en $</t>
  </si>
  <si>
    <r>
      <rPr>
        <b/>
        <sz val="10"/>
        <color theme="1"/>
        <rFont val="Times New Roman"/>
        <family val="1"/>
      </rPr>
      <t>Q5</t>
    </r>
    <r>
      <rPr>
        <b/>
        <sz val="11"/>
        <color theme="1"/>
        <rFont val="Times New Roman"/>
        <family val="1"/>
      </rPr>
      <t> :  Combien de cuves de 1 000 litres de pétrole WTI peut-on acquérir aujourd’hui avec 3 onces d’or ?</t>
    </r>
  </si>
  <si>
    <t xml:space="preserve">     3 onces</t>
  </si>
  <si>
    <t>ELEMENTS DE CORRIGE CONTRÔLE M2 MASS  2012-2013   du 19/10/12</t>
  </si>
  <si>
    <t xml:space="preserve"> (baril = 159l) --&gt; 1 000</t>
  </si>
  <si>
    <t>FRA de 1 semestre dans 1 trimestre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</si>
  <si>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</si>
  <si>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</si>
  <si>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</si>
  <si>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</si>
  <si>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</si>
  <si>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</si>
  <si>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</si>
  <si>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</si>
  <si>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</si>
  <si>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M.</t>
  </si>
  <si>
    <t>BENBAHOUCHE Sabri</t>
  </si>
  <si>
    <t>CHEVALLIER Quentin</t>
  </si>
  <si>
    <t>Mme</t>
  </si>
  <si>
    <t>EL GUEZZAR Meryem</t>
  </si>
  <si>
    <t>FAJOLLES Fabien</t>
  </si>
  <si>
    <t>HABBADI Sanaa</t>
  </si>
  <si>
    <t>HENGA TOUKO Sandrine</t>
  </si>
  <si>
    <t>LEVY Alexandre</t>
  </si>
  <si>
    <t>LOVET Ludovic</t>
  </si>
  <si>
    <t>MERCIER Nicolas</t>
  </si>
  <si>
    <t>MOORJANI Sunny</t>
  </si>
  <si>
    <t>OMBANDJA Patrick</t>
  </si>
  <si>
    <t>SARAJIAN Meysam</t>
  </si>
  <si>
    <t>STELLA Anne-Sophie</t>
  </si>
  <si>
    <t>STRAGIER Hélène</t>
  </si>
  <si>
    <t>TEURLAY Jean-Charles</t>
  </si>
  <si>
    <t>Q01</t>
  </si>
  <si>
    <t>Q02</t>
  </si>
  <si>
    <t>Q03</t>
  </si>
  <si>
    <t>Q04</t>
  </si>
  <si>
    <t>Q05</t>
  </si>
  <si>
    <t>Q06</t>
  </si>
  <si>
    <t>Q07</t>
  </si>
  <si>
    <t>Q08</t>
  </si>
  <si>
    <t>Q09</t>
  </si>
  <si>
    <t>NOTE/20</t>
  </si>
  <si>
    <t>NAIR Marouane</t>
  </si>
  <si>
    <t>MOYENNE</t>
  </si>
  <si>
    <t>ECART TYPE</t>
  </si>
  <si>
    <t>CC1 du 19/10/12</t>
  </si>
  <si>
    <t>MAROUF Fatiha</t>
  </si>
  <si>
    <t>EXC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</si>
</sst>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0"/>
    <numFmt numFmtId="166" formatCode="0.000%"/>
    <numFmt numFmtId="167" formatCode="0.000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7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9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0" xfId="0" applyFont="1"/>
    <xf numFmtId="21" fontId="0" fillId="0" borderId="0" xfId="0" applyNumberForma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1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21" fontId="0" fillId="0" borderId="0" xfId="0" applyNumberFormat="1"/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2" fillId="3" borderId="0" xfId="0" applyFont="1" applyFill="1"/>
    <xf numFmtId="0" fontId="6" fillId="3" borderId="0" xfId="0" applyFont="1" applyFill="1" applyAlignment="1">
      <alignment vertical="center"/>
    </xf>
    <xf numFmtId="0" fontId="0" fillId="3" borderId="0" xfId="0" applyFill="1"/>
    <xf numFmtId="0" fontId="8" fillId="3" borderId="0" xfId="0" applyFont="1" applyFill="1"/>
    <xf numFmtId="0" fontId="5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10" fontId="0" fillId="0" borderId="0" xfId="0" applyNumberFormat="1"/>
    <xf numFmtId="4" fontId="2" fillId="2" borderId="12" xfId="0" applyNumberFormat="1" applyFont="1" applyFill="1" applyBorder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4" fontId="2" fillId="2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9" fillId="3" borderId="0" xfId="0" applyFont="1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12" fillId="0" borderId="12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0" fontId="12" fillId="2" borderId="12" xfId="0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 vertical="center" indent="5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9" fontId="0" fillId="0" borderId="0" xfId="0" applyNumberFormat="1"/>
    <xf numFmtId="9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10" fontId="2" fillId="2" borderId="3" xfId="0" applyNumberFormat="1" applyFont="1" applyFill="1" applyBorder="1"/>
    <xf numFmtId="164" fontId="2" fillId="2" borderId="12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/>
    </xf>
    <xf numFmtId="2" fontId="2" fillId="0" borderId="0" xfId="0" applyNumberFormat="1" applyFont="1"/>
    <xf numFmtId="0" fontId="2" fillId="2" borderId="12" xfId="0" applyFont="1" applyFill="1" applyBorder="1"/>
    <xf numFmtId="0" fontId="6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165" fontId="2" fillId="2" borderId="2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7" xfId="0" applyBorder="1"/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10" fontId="12" fillId="0" borderId="17" xfId="1" applyNumberFormat="1" applyFont="1" applyBorder="1" applyAlignment="1">
      <alignment horizontal="center"/>
    </xf>
    <xf numFmtId="168" fontId="12" fillId="0" borderId="17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167" fontId="12" fillId="0" borderId="17" xfId="0" applyNumberFormat="1" applyFont="1" applyBorder="1" applyAlignment="1">
      <alignment horizontal="center"/>
    </xf>
    <xf numFmtId="0" fontId="0" fillId="5" borderId="1" xfId="0" applyFill="1" applyBorder="1"/>
    <xf numFmtId="0" fontId="2" fillId="5" borderId="2" xfId="0" applyFont="1" applyFill="1" applyBorder="1"/>
    <xf numFmtId="0" fontId="0" fillId="5" borderId="2" xfId="0" applyFill="1" applyBorder="1"/>
    <xf numFmtId="0" fontId="0" fillId="5" borderId="3" xfId="0" applyFill="1" applyBorder="1"/>
    <xf numFmtId="2" fontId="2" fillId="2" borderId="1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16" fillId="0" borderId="0" xfId="0" applyFont="1" applyAlignment="1">
      <alignment horizontal="center"/>
    </xf>
    <xf numFmtId="168" fontId="0" fillId="0" borderId="0" xfId="0" applyNumberFormat="1"/>
    <xf numFmtId="0" fontId="2" fillId="0" borderId="0" xfId="0" applyFont="1" applyFill="1" applyBorder="1" applyAlignment="1">
      <alignment horizontal="right"/>
    </xf>
    <xf numFmtId="168" fontId="2" fillId="0" borderId="0" xfId="0" applyNumberFormat="1" applyFont="1"/>
    <xf numFmtId="168" fontId="11" fillId="0" borderId="0" xfId="0" applyNumberFormat="1" applyFont="1"/>
    <xf numFmtId="0" fontId="2" fillId="2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3" borderId="0" xfId="0" applyFont="1" applyFill="1" applyAlignment="1">
      <alignment horizontal="left" vertical="center" wrapText="1"/>
    </xf>
    <xf numFmtId="168" fontId="0" fillId="0" borderId="0" xfId="0" applyNumberFormat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workbookViewId="0">
      <selection activeCell="A2" sqref="A2"/>
    </sheetView>
  </sheetViews>
  <sheetFormatPr baseColWidth="10" defaultRowHeight="15" x14ac:dyDescent="0.25"/>
  <cols>
    <col min="1" max="1" width="4.140625" customWidth="1"/>
    <col min="2" max="2" width="16.7109375" customWidth="1"/>
    <col min="3" max="3" width="18" customWidth="1"/>
    <col min="4" max="4" width="19.7109375" customWidth="1"/>
    <col min="5" max="5" width="20.140625" customWidth="1"/>
    <col min="8" max="8" width="4.85546875" customWidth="1"/>
    <col min="13" max="13" width="3.28515625" customWidth="1"/>
    <col min="15" max="15" width="3.5703125" customWidth="1"/>
    <col min="16" max="16" width="3.28515625" customWidth="1"/>
    <col min="18" max="19" width="4.28515625" customWidth="1"/>
    <col min="21" max="22" width="4.42578125" customWidth="1"/>
    <col min="24" max="25" width="4.28515625" customWidth="1"/>
  </cols>
  <sheetData>
    <row r="1" spans="1:11" ht="15.75" thickBot="1" x14ac:dyDescent="0.3">
      <c r="A1" s="113"/>
      <c r="B1" s="114" t="s">
        <v>155</v>
      </c>
      <c r="C1" s="115"/>
      <c r="D1" s="115"/>
      <c r="E1" s="116"/>
    </row>
    <row r="2" spans="1:11" ht="15.75" thickBot="1" x14ac:dyDescent="0.3"/>
    <row r="3" spans="1:11" ht="15.75" thickBot="1" x14ac:dyDescent="0.3">
      <c r="C3" s="127" t="s">
        <v>0</v>
      </c>
      <c r="D3" s="128"/>
      <c r="E3" s="128"/>
      <c r="F3" s="128"/>
      <c r="G3" s="129"/>
      <c r="H3" s="1"/>
      <c r="I3" s="1"/>
      <c r="J3" s="1"/>
      <c r="K3" s="1"/>
    </row>
    <row r="4" spans="1:11" ht="15.75" thickBot="1" x14ac:dyDescent="0.3">
      <c r="C4" s="127" t="s">
        <v>1</v>
      </c>
      <c r="D4" s="130"/>
      <c r="E4" s="2"/>
      <c r="F4" s="127" t="s">
        <v>2</v>
      </c>
      <c r="G4" s="129"/>
      <c r="H4" s="1"/>
      <c r="I4" s="1"/>
      <c r="J4" s="1"/>
      <c r="K4" s="1"/>
    </row>
    <row r="5" spans="1:11" x14ac:dyDescent="0.25">
      <c r="C5" s="3" t="s">
        <v>3</v>
      </c>
      <c r="D5" s="4" t="s">
        <v>4</v>
      </c>
      <c r="E5" s="5"/>
      <c r="F5" s="3" t="s">
        <v>4</v>
      </c>
      <c r="G5" s="4" t="s">
        <v>3</v>
      </c>
      <c r="H5" s="1"/>
      <c r="I5" s="1"/>
      <c r="J5" s="1"/>
      <c r="K5" s="1"/>
    </row>
    <row r="6" spans="1:11" x14ac:dyDescent="0.25">
      <c r="C6" s="6">
        <v>1350</v>
      </c>
      <c r="D6" s="7">
        <v>14.84</v>
      </c>
      <c r="E6" s="2"/>
      <c r="F6" s="8">
        <v>14.88</v>
      </c>
      <c r="G6" s="9">
        <v>2140</v>
      </c>
      <c r="H6" s="10"/>
      <c r="I6" s="10"/>
      <c r="J6" s="10"/>
      <c r="K6" s="10"/>
    </row>
    <row r="7" spans="1:11" x14ac:dyDescent="0.25">
      <c r="C7" s="6">
        <v>2477</v>
      </c>
      <c r="D7" s="7">
        <v>14.82</v>
      </c>
      <c r="E7" s="2"/>
      <c r="F7" s="11">
        <v>14.9</v>
      </c>
      <c r="G7" s="9">
        <v>6054</v>
      </c>
      <c r="H7" s="10"/>
      <c r="I7" s="10"/>
      <c r="J7" s="10"/>
      <c r="K7" s="10"/>
    </row>
    <row r="8" spans="1:11" ht="15.75" thickBot="1" x14ac:dyDescent="0.3">
      <c r="C8" s="12">
        <v>4006</v>
      </c>
      <c r="D8" s="13">
        <v>14.8</v>
      </c>
      <c r="E8" s="14"/>
      <c r="F8" s="15">
        <v>14.92</v>
      </c>
      <c r="G8" s="16">
        <v>2098</v>
      </c>
      <c r="H8" s="10"/>
      <c r="I8" s="10"/>
      <c r="J8" s="10"/>
      <c r="K8" s="10"/>
    </row>
    <row r="9" spans="1:11" ht="15.75" thickBot="1" x14ac:dyDescent="0.3">
      <c r="C9" s="10"/>
      <c r="D9" s="35"/>
      <c r="E9" s="2"/>
      <c r="F9" s="36"/>
      <c r="G9" s="10"/>
      <c r="H9" s="10"/>
      <c r="I9" s="10"/>
      <c r="J9" s="10"/>
      <c r="K9" s="10"/>
    </row>
    <row r="10" spans="1:11" ht="15.75" thickBot="1" x14ac:dyDescent="0.3">
      <c r="A10" s="38" t="s">
        <v>19</v>
      </c>
      <c r="B10" s="39" t="s">
        <v>24</v>
      </c>
      <c r="C10" s="40"/>
      <c r="D10" s="40"/>
      <c r="E10" s="40"/>
      <c r="F10" s="40"/>
      <c r="G10" s="40"/>
      <c r="I10" s="127" t="s">
        <v>6</v>
      </c>
      <c r="J10" s="128"/>
      <c r="K10" s="129"/>
    </row>
    <row r="11" spans="1:11" ht="15.75" thickBot="1" x14ac:dyDescent="0.3">
      <c r="B11" s="18">
        <v>0.58376157407407414</v>
      </c>
      <c r="C11" t="s">
        <v>7</v>
      </c>
      <c r="I11" s="19" t="s">
        <v>8</v>
      </c>
      <c r="J11" s="20" t="s">
        <v>4</v>
      </c>
      <c r="K11" s="20" t="s">
        <v>3</v>
      </c>
    </row>
    <row r="12" spans="1:11" ht="15.75" thickBot="1" x14ac:dyDescent="0.3">
      <c r="I12" s="21">
        <v>0.58376157407407414</v>
      </c>
      <c r="J12" s="22">
        <v>14.84</v>
      </c>
      <c r="K12" s="22">
        <v>500</v>
      </c>
    </row>
    <row r="13" spans="1:11" ht="15.75" thickBot="1" x14ac:dyDescent="0.3">
      <c r="C13" s="127" t="s">
        <v>9</v>
      </c>
      <c r="D13" s="128"/>
      <c r="E13" s="128"/>
      <c r="F13" s="128"/>
      <c r="G13" s="129"/>
      <c r="H13" s="1"/>
    </row>
    <row r="14" spans="1:11" ht="15.75" thickBot="1" x14ac:dyDescent="0.3">
      <c r="C14" s="127" t="s">
        <v>1</v>
      </c>
      <c r="D14" s="130"/>
      <c r="E14" s="2"/>
      <c r="F14" s="127" t="s">
        <v>2</v>
      </c>
      <c r="G14" s="129"/>
      <c r="H14" s="1"/>
    </row>
    <row r="15" spans="1:11" x14ac:dyDescent="0.25">
      <c r="C15" s="3" t="s">
        <v>3</v>
      </c>
      <c r="D15" s="4" t="s">
        <v>4</v>
      </c>
      <c r="E15" s="5"/>
      <c r="F15" s="3" t="s">
        <v>4</v>
      </c>
      <c r="G15" s="4" t="s">
        <v>3</v>
      </c>
      <c r="H15" s="1"/>
    </row>
    <row r="16" spans="1:11" x14ac:dyDescent="0.25">
      <c r="C16" s="23">
        <v>850</v>
      </c>
      <c r="D16" s="7">
        <v>14.84</v>
      </c>
      <c r="E16" s="2"/>
      <c r="F16" s="8">
        <v>14.88</v>
      </c>
      <c r="G16" s="9">
        <v>2140</v>
      </c>
      <c r="H16" s="10"/>
      <c r="I16" s="10"/>
      <c r="J16" s="10"/>
      <c r="K16" s="10"/>
    </row>
    <row r="17" spans="2:11" x14ac:dyDescent="0.25">
      <c r="C17" s="6">
        <v>2477</v>
      </c>
      <c r="D17" s="7">
        <v>14.82</v>
      </c>
      <c r="E17" s="2"/>
      <c r="F17" s="11">
        <v>14.9</v>
      </c>
      <c r="G17" s="9">
        <v>6054</v>
      </c>
      <c r="H17" s="10"/>
      <c r="I17" s="10"/>
      <c r="J17" s="10"/>
      <c r="K17" s="10"/>
    </row>
    <row r="18" spans="2:11" x14ac:dyDescent="0.25">
      <c r="C18" s="6">
        <v>4006</v>
      </c>
      <c r="D18" s="24">
        <v>14.8</v>
      </c>
      <c r="E18" s="2"/>
      <c r="F18" s="8">
        <v>14.92</v>
      </c>
      <c r="G18" s="9">
        <v>2098</v>
      </c>
      <c r="H18" s="10"/>
      <c r="I18" s="10"/>
      <c r="J18" s="10"/>
    </row>
    <row r="20" spans="2:11" x14ac:dyDescent="0.25">
      <c r="B20" s="18">
        <v>0.58378472222222222</v>
      </c>
      <c r="C20" t="s">
        <v>10</v>
      </c>
      <c r="H20" t="s">
        <v>11</v>
      </c>
    </row>
    <row r="21" spans="2:11" ht="15.75" thickBot="1" x14ac:dyDescent="0.3"/>
    <row r="22" spans="2:11" ht="15.75" thickBot="1" x14ac:dyDescent="0.3">
      <c r="C22" s="127" t="s">
        <v>12</v>
      </c>
      <c r="D22" s="128"/>
      <c r="E22" s="128"/>
      <c r="F22" s="128"/>
      <c r="G22" s="129"/>
    </row>
    <row r="23" spans="2:11" ht="15.75" thickBot="1" x14ac:dyDescent="0.3">
      <c r="C23" s="127" t="s">
        <v>1</v>
      </c>
      <c r="D23" s="130"/>
      <c r="E23" s="2"/>
      <c r="F23" s="127" t="s">
        <v>2</v>
      </c>
      <c r="G23" s="129"/>
    </row>
    <row r="24" spans="2:11" x14ac:dyDescent="0.25">
      <c r="C24" s="3" t="s">
        <v>3</v>
      </c>
      <c r="D24" s="4" t="s">
        <v>4</v>
      </c>
      <c r="E24" s="5"/>
      <c r="F24" s="3" t="s">
        <v>4</v>
      </c>
      <c r="G24" s="4" t="s">
        <v>3</v>
      </c>
    </row>
    <row r="25" spans="2:11" x14ac:dyDescent="0.25">
      <c r="C25" s="23">
        <v>2200</v>
      </c>
      <c r="D25" s="7">
        <v>14.84</v>
      </c>
      <c r="E25" s="2"/>
      <c r="F25" s="8">
        <v>14.88</v>
      </c>
      <c r="G25" s="9">
        <v>2140</v>
      </c>
    </row>
    <row r="26" spans="2:11" x14ac:dyDescent="0.25">
      <c r="C26" s="6">
        <v>2477</v>
      </c>
      <c r="D26" s="7">
        <v>14.82</v>
      </c>
      <c r="E26" s="2"/>
      <c r="F26" s="11">
        <v>14.9</v>
      </c>
      <c r="G26" s="9">
        <v>6054</v>
      </c>
    </row>
    <row r="28" spans="2:11" x14ac:dyDescent="0.25">
      <c r="B28" s="18">
        <v>0.58385416666666667</v>
      </c>
      <c r="C28" t="s">
        <v>13</v>
      </c>
      <c r="H28" t="s">
        <v>11</v>
      </c>
    </row>
    <row r="29" spans="2:11" ht="15.75" thickBot="1" x14ac:dyDescent="0.3"/>
    <row r="30" spans="2:11" ht="15.75" thickBot="1" x14ac:dyDescent="0.3">
      <c r="C30" s="127" t="s">
        <v>14</v>
      </c>
      <c r="D30" s="128"/>
      <c r="E30" s="128"/>
      <c r="F30" s="128"/>
      <c r="G30" s="129"/>
    </row>
    <row r="31" spans="2:11" ht="15.75" thickBot="1" x14ac:dyDescent="0.3">
      <c r="C31" s="127" t="s">
        <v>1</v>
      </c>
      <c r="D31" s="130"/>
      <c r="E31" s="2"/>
      <c r="F31" s="127" t="s">
        <v>2</v>
      </c>
      <c r="G31" s="129"/>
    </row>
    <row r="32" spans="2:11" ht="15.75" thickBot="1" x14ac:dyDescent="0.3">
      <c r="C32" s="3" t="s">
        <v>3</v>
      </c>
      <c r="D32" s="4" t="s">
        <v>4</v>
      </c>
      <c r="E32" s="5"/>
      <c r="F32" s="3" t="s">
        <v>4</v>
      </c>
      <c r="G32" s="4" t="s">
        <v>3</v>
      </c>
    </row>
    <row r="33" spans="1:26" ht="15.75" thickBot="1" x14ac:dyDescent="0.3">
      <c r="C33" s="25">
        <v>2200</v>
      </c>
      <c r="D33" s="7">
        <v>14.84</v>
      </c>
      <c r="E33" s="2"/>
      <c r="F33" s="26">
        <v>14.86</v>
      </c>
      <c r="G33" s="27">
        <v>3000</v>
      </c>
      <c r="I33" s="28" t="s">
        <v>15</v>
      </c>
      <c r="J33" s="29" t="s">
        <v>16</v>
      </c>
      <c r="K33" s="30"/>
      <c r="M33" s="98"/>
      <c r="N33" s="104">
        <v>1850</v>
      </c>
      <c r="O33" s="100"/>
      <c r="P33" s="103" t="s">
        <v>130</v>
      </c>
      <c r="Q33" s="99">
        <v>500</v>
      </c>
      <c r="R33" s="100"/>
      <c r="S33" s="99"/>
      <c r="T33" s="104">
        <v>4850</v>
      </c>
      <c r="U33" s="100"/>
      <c r="V33" s="99"/>
      <c r="W33" s="105">
        <v>0</v>
      </c>
      <c r="X33" s="100"/>
      <c r="Y33" s="99"/>
      <c r="Z33" s="104">
        <v>4350</v>
      </c>
    </row>
    <row r="34" spans="1:26" x14ac:dyDescent="0.25">
      <c r="C34" s="6">
        <v>2477</v>
      </c>
      <c r="D34" s="7">
        <v>14.82</v>
      </c>
      <c r="E34" s="2"/>
      <c r="F34" s="8">
        <v>14.88</v>
      </c>
      <c r="G34" s="9">
        <v>2140</v>
      </c>
    </row>
    <row r="35" spans="1:26" x14ac:dyDescent="0.25">
      <c r="C35" s="6">
        <v>4006</v>
      </c>
      <c r="D35" s="24">
        <v>14.8</v>
      </c>
      <c r="F35" s="11">
        <v>14.9</v>
      </c>
      <c r="G35" s="9">
        <v>6054</v>
      </c>
    </row>
    <row r="36" spans="1:26" ht="15.75" thickBot="1" x14ac:dyDescent="0.3"/>
    <row r="37" spans="1:26" ht="15.75" thickBot="1" x14ac:dyDescent="0.3">
      <c r="A37" s="38" t="s">
        <v>5</v>
      </c>
      <c r="B37" s="39" t="s">
        <v>25</v>
      </c>
      <c r="C37" s="40"/>
      <c r="D37" s="40"/>
      <c r="E37" s="40"/>
      <c r="F37" s="40"/>
      <c r="G37" s="40"/>
      <c r="I37" s="28" t="s">
        <v>18</v>
      </c>
      <c r="J37" s="31">
        <v>14.84</v>
      </c>
      <c r="K37" s="32">
        <v>14.86</v>
      </c>
      <c r="M37" s="98"/>
      <c r="N37" s="106" t="s">
        <v>131</v>
      </c>
      <c r="O37" s="107"/>
      <c r="P37" s="108"/>
      <c r="Q37" s="106" t="s">
        <v>132</v>
      </c>
      <c r="R37" s="107"/>
      <c r="S37" s="108"/>
      <c r="T37" s="106" t="s">
        <v>133</v>
      </c>
      <c r="U37" s="107"/>
      <c r="V37" s="103" t="s">
        <v>130</v>
      </c>
      <c r="W37" s="106" t="s">
        <v>134</v>
      </c>
      <c r="X37" s="107"/>
      <c r="Y37" s="108"/>
      <c r="Z37" s="106" t="s">
        <v>135</v>
      </c>
    </row>
    <row r="39" spans="1:26" x14ac:dyDescent="0.25">
      <c r="A39" s="38" t="s">
        <v>17</v>
      </c>
      <c r="B39" s="39" t="s">
        <v>26</v>
      </c>
      <c r="C39" s="40"/>
      <c r="D39" s="40"/>
      <c r="E39" s="40"/>
      <c r="F39" s="40"/>
      <c r="G39" s="40"/>
      <c r="H39" s="40"/>
      <c r="I39" s="40"/>
      <c r="J39" s="40"/>
    </row>
    <row r="40" spans="1:26" x14ac:dyDescent="0.25">
      <c r="A40" s="40"/>
      <c r="B40" s="39" t="s">
        <v>27</v>
      </c>
      <c r="C40" s="40"/>
      <c r="D40" s="40"/>
      <c r="E40" s="40"/>
      <c r="F40" s="40"/>
      <c r="G40" s="40"/>
      <c r="H40" s="40"/>
      <c r="I40" s="40"/>
      <c r="J40" s="40"/>
    </row>
    <row r="41" spans="1:26" ht="15.75" thickBot="1" x14ac:dyDescent="0.3"/>
    <row r="42" spans="1:26" ht="15.75" thickBot="1" x14ac:dyDescent="0.3">
      <c r="C42" s="127" t="s">
        <v>20</v>
      </c>
      <c r="D42" s="128"/>
      <c r="E42" s="128"/>
      <c r="F42" s="128"/>
      <c r="G42" s="129"/>
    </row>
    <row r="43" spans="1:26" ht="15.75" thickBot="1" x14ac:dyDescent="0.3">
      <c r="C43" s="127" t="s">
        <v>1</v>
      </c>
      <c r="D43" s="130"/>
      <c r="E43" s="2"/>
      <c r="F43" s="127" t="s">
        <v>2</v>
      </c>
      <c r="G43" s="129"/>
    </row>
    <row r="44" spans="1:26" x14ac:dyDescent="0.25">
      <c r="C44" s="33" t="s">
        <v>3</v>
      </c>
      <c r="D44" s="4" t="s">
        <v>4</v>
      </c>
      <c r="E44" s="5"/>
      <c r="F44" s="3" t="s">
        <v>4</v>
      </c>
      <c r="G44" s="4" t="s">
        <v>3</v>
      </c>
      <c r="I44" s="34">
        <v>0.58356481481481481</v>
      </c>
      <c r="J44" t="s">
        <v>21</v>
      </c>
    </row>
    <row r="45" spans="1:26" x14ac:dyDescent="0.25">
      <c r="C45" s="25">
        <v>832</v>
      </c>
      <c r="D45" s="7">
        <v>14.86</v>
      </c>
      <c r="E45" s="2"/>
      <c r="F45" s="8">
        <v>14.88</v>
      </c>
      <c r="G45" s="9">
        <v>960</v>
      </c>
    </row>
    <row r="46" spans="1:26" x14ac:dyDescent="0.25">
      <c r="C46" s="6">
        <v>1350</v>
      </c>
      <c r="D46" s="7">
        <v>14.84</v>
      </c>
      <c r="E46" s="2"/>
      <c r="F46" s="11">
        <v>14.9</v>
      </c>
      <c r="G46" s="9">
        <v>6054</v>
      </c>
      <c r="I46" s="34">
        <v>0.58361111111111108</v>
      </c>
      <c r="J46" t="s">
        <v>23</v>
      </c>
    </row>
    <row r="47" spans="1:26" ht="15.75" thickBot="1" x14ac:dyDescent="0.3">
      <c r="C47" s="6">
        <v>2477</v>
      </c>
      <c r="D47" s="7">
        <v>14.82</v>
      </c>
      <c r="E47" s="2"/>
      <c r="F47" s="8">
        <v>14.92</v>
      </c>
      <c r="G47" s="9">
        <v>2098</v>
      </c>
    </row>
    <row r="48" spans="1:26" ht="15.75" thickBot="1" x14ac:dyDescent="0.3">
      <c r="I48" s="28" t="s">
        <v>28</v>
      </c>
      <c r="J48" s="31">
        <v>832</v>
      </c>
      <c r="K48" s="32">
        <v>960</v>
      </c>
      <c r="M48" s="103" t="s">
        <v>130</v>
      </c>
      <c r="N48" s="106" t="s">
        <v>136</v>
      </c>
      <c r="O48" s="107"/>
      <c r="P48" s="108"/>
      <c r="Q48" s="106" t="s">
        <v>137</v>
      </c>
      <c r="R48" s="107"/>
      <c r="S48" s="108"/>
      <c r="T48" s="106" t="s">
        <v>138</v>
      </c>
      <c r="U48" s="107"/>
      <c r="V48" s="108"/>
      <c r="W48" s="106" t="s">
        <v>139</v>
      </c>
      <c r="X48" s="107"/>
      <c r="Y48" s="108"/>
      <c r="Z48" s="106" t="s">
        <v>140</v>
      </c>
    </row>
    <row r="49" spans="1:26" ht="15.75" thickBot="1" x14ac:dyDescent="0.3">
      <c r="A49" s="38" t="s">
        <v>22</v>
      </c>
      <c r="B49" s="39" t="s">
        <v>29</v>
      </c>
      <c r="C49" s="40"/>
      <c r="D49" s="40"/>
      <c r="E49" s="40"/>
      <c r="F49" s="40"/>
      <c r="G49" s="40"/>
    </row>
    <row r="50" spans="1:26" ht="15.75" thickBot="1" x14ac:dyDescent="0.3">
      <c r="I50" s="28" t="s">
        <v>18</v>
      </c>
      <c r="J50" s="31">
        <v>14.86</v>
      </c>
      <c r="K50" s="32">
        <v>14.88</v>
      </c>
      <c r="M50" s="98"/>
      <c r="N50" s="106" t="s">
        <v>131</v>
      </c>
      <c r="O50" s="107"/>
      <c r="P50" s="108"/>
      <c r="Q50" s="106" t="s">
        <v>132</v>
      </c>
      <c r="R50" s="107"/>
      <c r="S50" s="103" t="s">
        <v>130</v>
      </c>
      <c r="T50" s="106" t="s">
        <v>133</v>
      </c>
      <c r="U50" s="107"/>
      <c r="V50" s="108"/>
      <c r="W50" s="106" t="s">
        <v>134</v>
      </c>
      <c r="X50" s="107"/>
      <c r="Y50" s="108"/>
      <c r="Z50" s="106" t="s">
        <v>135</v>
      </c>
    </row>
    <row r="52" spans="1:26" ht="15.75" x14ac:dyDescent="0.25">
      <c r="A52" s="37" t="s">
        <v>153</v>
      </c>
      <c r="B52" s="41"/>
      <c r="C52" s="40"/>
      <c r="D52" s="40"/>
      <c r="E52" s="40"/>
      <c r="F52" s="40"/>
      <c r="G52" s="40"/>
      <c r="H52" s="40"/>
      <c r="I52" s="40"/>
      <c r="J52" s="40"/>
    </row>
    <row r="54" spans="1:26" x14ac:dyDescent="0.25">
      <c r="B54" s="42" t="s">
        <v>30</v>
      </c>
    </row>
    <row r="56" spans="1:26" x14ac:dyDescent="0.25">
      <c r="B56" t="s">
        <v>31</v>
      </c>
      <c r="C56">
        <v>1740</v>
      </c>
      <c r="D56" t="s">
        <v>154</v>
      </c>
      <c r="E56">
        <f>3*C56</f>
        <v>5220</v>
      </c>
    </row>
    <row r="57" spans="1:26" x14ac:dyDescent="0.25">
      <c r="B57" t="s">
        <v>152</v>
      </c>
      <c r="C57">
        <v>92</v>
      </c>
      <c r="D57" t="s">
        <v>156</v>
      </c>
      <c r="E57" s="43">
        <f>1000*C57/159</f>
        <v>578.61635220125788</v>
      </c>
      <c r="F57" s="43"/>
    </row>
    <row r="58" spans="1:26" ht="15.75" thickBot="1" x14ac:dyDescent="0.3">
      <c r="M58" s="98"/>
      <c r="N58" s="99">
        <v>6.6299999999999998E-2</v>
      </c>
      <c r="O58" s="100"/>
      <c r="P58" s="99"/>
      <c r="Q58" s="99">
        <v>3.1219999999999999</v>
      </c>
      <c r="R58" s="100"/>
      <c r="S58" s="103" t="s">
        <v>130</v>
      </c>
      <c r="T58" s="101">
        <v>7.8179999999999996</v>
      </c>
      <c r="U58" s="100"/>
      <c r="V58" s="99"/>
      <c r="W58" s="102">
        <v>37.200000000000003</v>
      </c>
      <c r="X58" s="100"/>
      <c r="Y58" s="99"/>
      <c r="Z58" s="99">
        <v>60.35</v>
      </c>
    </row>
    <row r="59" spans="1:26" ht="15.75" thickBot="1" x14ac:dyDescent="0.3">
      <c r="C59" s="117">
        <f>E56/E57</f>
        <v>9.021521739130435</v>
      </c>
      <c r="D59" s="30" t="s">
        <v>32</v>
      </c>
    </row>
    <row r="61" spans="1:26" x14ac:dyDescent="0.25">
      <c r="A61" s="131" t="s">
        <v>33</v>
      </c>
      <c r="B61" s="131"/>
      <c r="C61" s="131"/>
      <c r="D61" s="131"/>
      <c r="E61" s="131"/>
      <c r="F61" s="131"/>
      <c r="G61" s="131"/>
      <c r="H61" s="131"/>
      <c r="I61" s="131"/>
      <c r="J61" s="131"/>
    </row>
    <row r="62" spans="1:26" ht="12.75" customHeight="1" x14ac:dyDescent="0.25">
      <c r="A62" s="131"/>
      <c r="B62" s="131"/>
      <c r="C62" s="131"/>
      <c r="D62" s="131"/>
      <c r="E62" s="131"/>
      <c r="F62" s="131"/>
      <c r="G62" s="131"/>
      <c r="H62" s="131"/>
      <c r="I62" s="131"/>
      <c r="J62" s="131"/>
    </row>
    <row r="63" spans="1:26" x14ac:dyDescent="0.25">
      <c r="A63" s="131"/>
      <c r="B63" s="131"/>
      <c r="C63" s="131"/>
      <c r="D63" s="131"/>
      <c r="E63" s="131"/>
      <c r="F63" s="131"/>
      <c r="G63" s="131"/>
      <c r="H63" s="131"/>
      <c r="I63" s="131"/>
      <c r="J63" s="131"/>
    </row>
    <row r="64" spans="1:26" x14ac:dyDescent="0.25">
      <c r="C64" t="s">
        <v>157</v>
      </c>
    </row>
    <row r="65" spans="1:26" x14ac:dyDescent="0.25">
      <c r="B65" t="s">
        <v>34</v>
      </c>
      <c r="D65" s="46">
        <v>130000000</v>
      </c>
    </row>
    <row r="66" spans="1:26" x14ac:dyDescent="0.25">
      <c r="B66" t="s">
        <v>35</v>
      </c>
      <c r="D66" s="47">
        <v>2.5999999999999999E-2</v>
      </c>
    </row>
    <row r="67" spans="1:26" x14ac:dyDescent="0.25">
      <c r="B67" t="s">
        <v>36</v>
      </c>
      <c r="D67" s="47">
        <v>2.7E-2</v>
      </c>
    </row>
    <row r="68" spans="1:26" ht="15.75" thickBot="1" x14ac:dyDescent="0.3"/>
    <row r="69" spans="1:26" ht="15.75" thickBot="1" x14ac:dyDescent="0.3">
      <c r="B69" t="s">
        <v>37</v>
      </c>
      <c r="D69" s="48">
        <f>D65*((D67-D66)/2)/(1+D67/2)</f>
        <v>64134.188455846132</v>
      </c>
      <c r="M69" s="98"/>
      <c r="N69" s="106">
        <v>16000</v>
      </c>
      <c r="O69" s="107"/>
      <c r="P69" s="98"/>
      <c r="Q69" s="106">
        <v>32000</v>
      </c>
      <c r="R69" s="107"/>
      <c r="S69" s="103" t="s">
        <v>130</v>
      </c>
      <c r="T69" s="106">
        <v>64000</v>
      </c>
      <c r="U69" s="107"/>
      <c r="V69" s="108"/>
      <c r="W69" s="106">
        <v>-2400</v>
      </c>
      <c r="X69" s="107"/>
      <c r="Y69" s="108"/>
      <c r="Z69" s="106">
        <v>320000</v>
      </c>
    </row>
    <row r="71" spans="1:26" x14ac:dyDescent="0.25">
      <c r="A71" s="39" t="s">
        <v>38</v>
      </c>
      <c r="B71" s="40"/>
      <c r="C71" s="40"/>
      <c r="D71" s="40"/>
      <c r="E71" s="40"/>
      <c r="F71" s="40"/>
      <c r="G71" s="40"/>
    </row>
    <row r="72" spans="1:26" ht="15.75" thickBot="1" x14ac:dyDescent="0.3"/>
    <row r="73" spans="1:26" ht="15" customHeight="1" x14ac:dyDescent="0.25">
      <c r="B73" s="54" t="s">
        <v>39</v>
      </c>
      <c r="C73" s="55" t="s">
        <v>49</v>
      </c>
      <c r="D73" s="55" t="s">
        <v>59</v>
      </c>
      <c r="E73" s="63" t="s">
        <v>69</v>
      </c>
      <c r="F73" s="49"/>
      <c r="G73" s="49"/>
      <c r="H73" s="45"/>
      <c r="I73" s="52"/>
    </row>
    <row r="74" spans="1:26" ht="15" customHeight="1" x14ac:dyDescent="0.25">
      <c r="B74" s="56" t="s">
        <v>40</v>
      </c>
      <c r="C74" s="57" t="s">
        <v>50</v>
      </c>
      <c r="D74" s="57" t="s">
        <v>60</v>
      </c>
      <c r="E74" s="58" t="s">
        <v>70</v>
      </c>
      <c r="F74" s="49"/>
      <c r="G74" s="49"/>
      <c r="H74" s="45"/>
      <c r="I74" s="52"/>
    </row>
    <row r="75" spans="1:26" ht="15" customHeight="1" x14ac:dyDescent="0.25">
      <c r="B75" s="56" t="s">
        <v>41</v>
      </c>
      <c r="C75" s="57" t="s">
        <v>51</v>
      </c>
      <c r="D75" s="57" t="s">
        <v>61</v>
      </c>
      <c r="E75" s="58" t="s">
        <v>71</v>
      </c>
      <c r="F75" s="49"/>
      <c r="G75" s="49"/>
      <c r="H75" s="45"/>
      <c r="I75" s="52"/>
    </row>
    <row r="76" spans="1:26" ht="15" customHeight="1" x14ac:dyDescent="0.25">
      <c r="B76" s="56" t="s">
        <v>42</v>
      </c>
      <c r="C76" s="57" t="s">
        <v>52</v>
      </c>
      <c r="D76" s="57" t="s">
        <v>62</v>
      </c>
      <c r="E76" s="58" t="s">
        <v>72</v>
      </c>
      <c r="F76" s="49"/>
      <c r="G76" s="49"/>
      <c r="H76" s="45"/>
      <c r="I76" s="52"/>
    </row>
    <row r="77" spans="1:26" ht="15" customHeight="1" thickBot="1" x14ac:dyDescent="0.3">
      <c r="B77" s="56" t="s">
        <v>43</v>
      </c>
      <c r="C77" s="57" t="s">
        <v>53</v>
      </c>
      <c r="D77" s="57" t="s">
        <v>63</v>
      </c>
      <c r="E77" s="58" t="s">
        <v>73</v>
      </c>
      <c r="F77" s="49"/>
      <c r="G77" s="67" t="s">
        <v>80</v>
      </c>
      <c r="H77" s="45"/>
      <c r="I77" s="52"/>
    </row>
    <row r="78" spans="1:26" ht="15" customHeight="1" thickBot="1" x14ac:dyDescent="0.3">
      <c r="B78" s="56" t="s">
        <v>44</v>
      </c>
      <c r="C78" s="57" t="s">
        <v>54</v>
      </c>
      <c r="D78" s="57" t="s">
        <v>64</v>
      </c>
      <c r="E78" s="58" t="s">
        <v>74</v>
      </c>
      <c r="F78" s="49"/>
      <c r="G78" s="66" t="s">
        <v>79</v>
      </c>
      <c r="H78" s="45"/>
      <c r="I78" s="52"/>
      <c r="M78" s="98"/>
      <c r="N78" s="106" t="s">
        <v>67</v>
      </c>
      <c r="O78" s="107"/>
      <c r="P78" s="108"/>
      <c r="Q78" s="106" t="s">
        <v>141</v>
      </c>
      <c r="R78" s="107"/>
      <c r="S78" s="108"/>
      <c r="T78" s="106" t="s">
        <v>142</v>
      </c>
      <c r="U78" s="107"/>
      <c r="V78" s="108"/>
      <c r="W78" s="106" t="s">
        <v>143</v>
      </c>
      <c r="X78" s="107"/>
      <c r="Y78" s="103" t="s">
        <v>130</v>
      </c>
      <c r="Z78" s="106" t="s">
        <v>79</v>
      </c>
    </row>
    <row r="79" spans="1:26" ht="15" customHeight="1" x14ac:dyDescent="0.25">
      <c r="B79" s="56" t="s">
        <v>45</v>
      </c>
      <c r="C79" s="57" t="s">
        <v>55</v>
      </c>
      <c r="D79" s="57" t="s">
        <v>65</v>
      </c>
      <c r="E79" s="59" t="s">
        <v>75</v>
      </c>
      <c r="F79" s="49"/>
      <c r="G79" s="49"/>
      <c r="H79" s="45"/>
      <c r="I79" s="52"/>
    </row>
    <row r="80" spans="1:26" ht="15" customHeight="1" x14ac:dyDescent="0.25">
      <c r="B80" s="56" t="s">
        <v>46</v>
      </c>
      <c r="C80" s="57" t="s">
        <v>56</v>
      </c>
      <c r="D80" s="64" t="s">
        <v>66</v>
      </c>
      <c r="E80" s="59" t="s">
        <v>76</v>
      </c>
      <c r="F80" s="49"/>
      <c r="G80" s="49"/>
      <c r="H80" s="45"/>
      <c r="I80" s="52"/>
    </row>
    <row r="81" spans="1:9" ht="15" customHeight="1" x14ac:dyDescent="0.25">
      <c r="B81" s="56" t="s">
        <v>47</v>
      </c>
      <c r="C81" s="57" t="s">
        <v>57</v>
      </c>
      <c r="D81" s="64" t="s">
        <v>67</v>
      </c>
      <c r="E81" s="59" t="s">
        <v>77</v>
      </c>
      <c r="F81" s="49"/>
      <c r="G81" s="49"/>
      <c r="H81" s="45"/>
      <c r="I81" s="52"/>
    </row>
    <row r="82" spans="1:9" ht="15" customHeight="1" thickBot="1" x14ac:dyDescent="0.3">
      <c r="B82" s="60" t="s">
        <v>48</v>
      </c>
      <c r="C82" s="61" t="s">
        <v>58</v>
      </c>
      <c r="D82" s="65" t="s">
        <v>68</v>
      </c>
      <c r="E82" s="62" t="s">
        <v>78</v>
      </c>
      <c r="F82" s="49"/>
      <c r="G82" s="49"/>
      <c r="H82" s="45"/>
      <c r="I82" s="52"/>
    </row>
    <row r="83" spans="1:9" ht="15" customHeight="1" x14ac:dyDescent="0.25">
      <c r="B83" s="51"/>
      <c r="D83" s="49"/>
      <c r="E83" s="49"/>
      <c r="F83" s="49"/>
      <c r="G83" s="49"/>
      <c r="H83" s="45"/>
      <c r="I83" s="52"/>
    </row>
    <row r="84" spans="1:9" ht="15" customHeight="1" x14ac:dyDescent="0.25">
      <c r="A84" s="37" t="s">
        <v>81</v>
      </c>
      <c r="B84" s="68"/>
      <c r="C84" s="40"/>
      <c r="D84" s="69"/>
      <c r="E84" s="69"/>
      <c r="F84" s="69"/>
      <c r="G84" s="69"/>
      <c r="H84" s="45"/>
      <c r="I84" s="52"/>
    </row>
    <row r="85" spans="1:9" ht="15" customHeight="1" thickBot="1" x14ac:dyDescent="0.3">
      <c r="B85" s="51"/>
      <c r="D85" s="49"/>
      <c r="E85" s="49"/>
      <c r="F85" s="49"/>
      <c r="G85" s="49"/>
      <c r="H85" s="45"/>
      <c r="I85" s="52"/>
    </row>
    <row r="86" spans="1:9" ht="15" customHeight="1" thickBot="1" x14ac:dyDescent="0.3">
      <c r="B86" s="70" t="s">
        <v>82</v>
      </c>
      <c r="C86" s="70" t="s">
        <v>83</v>
      </c>
      <c r="D86" s="70" t="s">
        <v>84</v>
      </c>
      <c r="E86" s="71" t="s">
        <v>85</v>
      </c>
      <c r="F86" s="71" t="s">
        <v>86</v>
      </c>
      <c r="G86" s="71" t="s">
        <v>87</v>
      </c>
    </row>
    <row r="87" spans="1:9" ht="15" customHeight="1" thickBot="1" x14ac:dyDescent="0.3">
      <c r="B87" s="72" t="s">
        <v>88</v>
      </c>
      <c r="C87" s="73">
        <v>1000</v>
      </c>
      <c r="D87" s="72"/>
      <c r="E87">
        <f>C87</f>
        <v>1000</v>
      </c>
      <c r="F87">
        <f t="shared" ref="F87:F98" si="0">F88+D87</f>
        <v>3470</v>
      </c>
      <c r="G87">
        <f t="shared" ref="G87:G99" si="1">ABS(E87-F87)</f>
        <v>2470</v>
      </c>
    </row>
    <row r="88" spans="1:9" ht="15" customHeight="1" thickBot="1" x14ac:dyDescent="0.3">
      <c r="B88" s="72">
        <v>23.12</v>
      </c>
      <c r="C88" s="72"/>
      <c r="D88" s="72">
        <v>50</v>
      </c>
      <c r="E88">
        <f t="shared" ref="E88:E99" si="2">E87+C88</f>
        <v>1000</v>
      </c>
      <c r="F88">
        <f t="shared" si="0"/>
        <v>3470</v>
      </c>
      <c r="G88">
        <f t="shared" si="1"/>
        <v>2470</v>
      </c>
    </row>
    <row r="89" spans="1:9" ht="15" customHeight="1" thickBot="1" x14ac:dyDescent="0.3">
      <c r="B89" s="72">
        <v>23.11</v>
      </c>
      <c r="C89" s="72">
        <v>20</v>
      </c>
      <c r="D89" s="72">
        <v>350</v>
      </c>
      <c r="E89">
        <f t="shared" si="2"/>
        <v>1020</v>
      </c>
      <c r="F89">
        <f t="shared" si="0"/>
        <v>3420</v>
      </c>
      <c r="G89">
        <f t="shared" si="1"/>
        <v>2400</v>
      </c>
    </row>
    <row r="90" spans="1:9" ht="15" customHeight="1" thickBot="1" x14ac:dyDescent="0.3">
      <c r="B90" s="72">
        <v>23.1</v>
      </c>
      <c r="C90" s="72"/>
      <c r="D90" s="72">
        <v>140</v>
      </c>
      <c r="E90">
        <f t="shared" si="2"/>
        <v>1020</v>
      </c>
      <c r="F90">
        <f t="shared" si="0"/>
        <v>3070</v>
      </c>
      <c r="G90">
        <f t="shared" si="1"/>
        <v>2050</v>
      </c>
    </row>
    <row r="91" spans="1:9" ht="15" customHeight="1" thickBot="1" x14ac:dyDescent="0.3">
      <c r="B91" s="72">
        <v>23.09</v>
      </c>
      <c r="C91" s="72">
        <v>420</v>
      </c>
      <c r="D91" s="72">
        <v>330</v>
      </c>
      <c r="E91">
        <f t="shared" si="2"/>
        <v>1440</v>
      </c>
      <c r="F91">
        <f t="shared" si="0"/>
        <v>2930</v>
      </c>
      <c r="G91">
        <f t="shared" si="1"/>
        <v>1490</v>
      </c>
    </row>
    <row r="92" spans="1:9" ht="15" customHeight="1" thickBot="1" x14ac:dyDescent="0.3">
      <c r="B92" s="72">
        <v>23.08</v>
      </c>
      <c r="C92" s="72">
        <v>360</v>
      </c>
      <c r="D92" s="72">
        <v>660</v>
      </c>
      <c r="E92">
        <f t="shared" si="2"/>
        <v>1800</v>
      </c>
      <c r="F92">
        <f t="shared" si="0"/>
        <v>2600</v>
      </c>
      <c r="G92">
        <f t="shared" si="1"/>
        <v>800</v>
      </c>
    </row>
    <row r="93" spans="1:9" ht="15" customHeight="1" thickBot="1" x14ac:dyDescent="0.3">
      <c r="B93" s="77">
        <v>23.07</v>
      </c>
      <c r="C93" s="74">
        <v>400</v>
      </c>
      <c r="D93" s="74">
        <v>400</v>
      </c>
      <c r="E93">
        <f t="shared" si="2"/>
        <v>2200</v>
      </c>
      <c r="F93" s="75">
        <f t="shared" si="0"/>
        <v>1940</v>
      </c>
      <c r="G93" s="76">
        <f t="shared" si="1"/>
        <v>260</v>
      </c>
    </row>
    <row r="94" spans="1:9" ht="15" customHeight="1" thickBot="1" x14ac:dyDescent="0.3">
      <c r="B94" s="72">
        <v>23.06</v>
      </c>
      <c r="C94" s="72">
        <v>620</v>
      </c>
      <c r="D94" s="72">
        <v>700</v>
      </c>
      <c r="E94">
        <f t="shared" si="2"/>
        <v>2820</v>
      </c>
      <c r="F94">
        <f t="shared" si="0"/>
        <v>1540</v>
      </c>
      <c r="G94">
        <f t="shared" si="1"/>
        <v>1280</v>
      </c>
    </row>
    <row r="95" spans="1:9" ht="15" customHeight="1" thickBot="1" x14ac:dyDescent="0.3">
      <c r="B95" s="72">
        <v>23.05</v>
      </c>
      <c r="C95" s="72">
        <v>110</v>
      </c>
      <c r="D95" s="72">
        <v>10</v>
      </c>
      <c r="E95">
        <f t="shared" si="2"/>
        <v>2930</v>
      </c>
      <c r="F95">
        <f t="shared" si="0"/>
        <v>840</v>
      </c>
      <c r="G95">
        <f t="shared" si="1"/>
        <v>2090</v>
      </c>
    </row>
    <row r="96" spans="1:9" ht="15" customHeight="1" thickBot="1" x14ac:dyDescent="0.3">
      <c r="B96" s="72">
        <v>23.04</v>
      </c>
      <c r="C96" s="72">
        <v>840</v>
      </c>
      <c r="D96" s="72">
        <v>190</v>
      </c>
      <c r="E96">
        <f t="shared" si="2"/>
        <v>3770</v>
      </c>
      <c r="F96">
        <f t="shared" si="0"/>
        <v>830</v>
      </c>
      <c r="G96">
        <f t="shared" si="1"/>
        <v>2940</v>
      </c>
    </row>
    <row r="97" spans="1:26" ht="15" customHeight="1" thickBot="1" x14ac:dyDescent="0.3">
      <c r="B97" s="72">
        <v>23.03</v>
      </c>
      <c r="C97" s="72">
        <v>330</v>
      </c>
      <c r="D97" s="72">
        <v>240</v>
      </c>
      <c r="E97">
        <f t="shared" si="2"/>
        <v>4100</v>
      </c>
      <c r="F97">
        <f t="shared" si="0"/>
        <v>640</v>
      </c>
      <c r="G97">
        <f t="shared" si="1"/>
        <v>3460</v>
      </c>
    </row>
    <row r="98" spans="1:26" ht="15" customHeight="1" thickBot="1" x14ac:dyDescent="0.3">
      <c r="B98" s="72">
        <v>23.02</v>
      </c>
      <c r="C98" s="72">
        <v>180</v>
      </c>
      <c r="D98" s="72"/>
      <c r="E98">
        <f t="shared" si="2"/>
        <v>4280</v>
      </c>
      <c r="F98">
        <f t="shared" si="0"/>
        <v>400</v>
      </c>
      <c r="G98">
        <f t="shared" si="1"/>
        <v>3880</v>
      </c>
    </row>
    <row r="99" spans="1:26" ht="15" customHeight="1" thickBot="1" x14ac:dyDescent="0.3">
      <c r="B99" s="72" t="s">
        <v>89</v>
      </c>
      <c r="C99" s="72"/>
      <c r="D99" s="72">
        <v>400</v>
      </c>
      <c r="E99">
        <f t="shared" si="2"/>
        <v>4280</v>
      </c>
      <c r="F99">
        <f>D99</f>
        <v>400</v>
      </c>
      <c r="G99">
        <f t="shared" si="1"/>
        <v>3880</v>
      </c>
    </row>
    <row r="100" spans="1:26" ht="15" customHeight="1" thickBot="1" x14ac:dyDescent="0.3">
      <c r="B100" s="51"/>
      <c r="D100" s="49"/>
      <c r="E100" s="49"/>
      <c r="F100" s="49"/>
      <c r="G100" s="49"/>
      <c r="H100" s="45"/>
      <c r="I100" s="52"/>
    </row>
    <row r="101" spans="1:26" ht="15" customHeight="1" thickBot="1" x14ac:dyDescent="0.3">
      <c r="B101" s="51"/>
      <c r="C101" s="66" t="s">
        <v>90</v>
      </c>
      <c r="D101" s="66">
        <v>23.07</v>
      </c>
      <c r="E101" s="49"/>
      <c r="F101" s="49"/>
      <c r="G101" s="49"/>
      <c r="H101" s="45"/>
      <c r="I101" s="52"/>
      <c r="M101" s="98"/>
      <c r="N101" s="106" t="s">
        <v>144</v>
      </c>
      <c r="O101" s="107"/>
      <c r="P101" s="108"/>
      <c r="Q101" s="106" t="s">
        <v>145</v>
      </c>
      <c r="R101" s="107"/>
      <c r="S101" s="108"/>
      <c r="T101" s="106" t="s">
        <v>146</v>
      </c>
      <c r="U101" s="107"/>
      <c r="V101" s="103" t="s">
        <v>130</v>
      </c>
      <c r="W101" s="106" t="s">
        <v>147</v>
      </c>
      <c r="X101" s="107"/>
      <c r="Y101" s="108"/>
      <c r="Z101" s="106" t="s">
        <v>148</v>
      </c>
    </row>
    <row r="102" spans="1:26" ht="15" customHeight="1" thickBot="1" x14ac:dyDescent="0.3">
      <c r="B102" s="51"/>
      <c r="C102" s="66" t="s">
        <v>91</v>
      </c>
      <c r="D102" s="78">
        <v>1940</v>
      </c>
      <c r="E102" s="49"/>
      <c r="F102" s="49"/>
      <c r="G102" s="49"/>
      <c r="H102" s="45"/>
      <c r="I102" s="52"/>
    </row>
    <row r="103" spans="1:26" ht="15" customHeight="1" x14ac:dyDescent="0.25">
      <c r="B103" s="51"/>
      <c r="D103" s="49"/>
      <c r="E103" s="49"/>
      <c r="F103" s="49"/>
      <c r="G103" s="49"/>
      <c r="H103" s="45"/>
      <c r="I103" s="52"/>
    </row>
    <row r="104" spans="1:26" ht="15" customHeight="1" x14ac:dyDescent="0.25">
      <c r="A104" s="39" t="s">
        <v>95</v>
      </c>
      <c r="B104" s="68"/>
      <c r="C104" s="40"/>
      <c r="D104" s="69"/>
      <c r="E104" s="69"/>
      <c r="F104" s="69"/>
      <c r="G104" s="69"/>
      <c r="H104" s="45"/>
      <c r="I104" s="52"/>
    </row>
    <row r="105" spans="1:26" ht="15" customHeight="1" x14ac:dyDescent="0.25">
      <c r="A105" s="79" t="s">
        <v>92</v>
      </c>
      <c r="B105" s="68"/>
      <c r="C105" s="40"/>
      <c r="D105" s="69"/>
      <c r="E105" s="69"/>
      <c r="F105" s="69"/>
      <c r="G105" s="69"/>
      <c r="H105" s="45"/>
      <c r="I105" s="52"/>
    </row>
    <row r="106" spans="1:26" ht="15" customHeight="1" x14ac:dyDescent="0.25">
      <c r="A106" s="79" t="s">
        <v>93</v>
      </c>
      <c r="B106" s="68"/>
      <c r="C106" s="40"/>
      <c r="D106" s="69"/>
      <c r="E106" s="69"/>
      <c r="F106" s="69"/>
      <c r="G106" s="69"/>
      <c r="H106" s="45"/>
      <c r="I106" s="52"/>
    </row>
    <row r="107" spans="1:26" ht="15" customHeight="1" x14ac:dyDescent="0.25">
      <c r="A107" s="79" t="s">
        <v>94</v>
      </c>
      <c r="B107" s="68"/>
      <c r="C107" s="40"/>
      <c r="D107" s="69"/>
      <c r="E107" s="69"/>
      <c r="F107" s="69"/>
      <c r="G107" s="69"/>
      <c r="H107" s="45"/>
      <c r="I107" s="52"/>
    </row>
    <row r="108" spans="1:26" ht="15" customHeight="1" x14ac:dyDescent="0.25">
      <c r="B108" s="51"/>
      <c r="D108" s="49"/>
      <c r="E108" s="49"/>
      <c r="F108" s="49"/>
      <c r="G108" s="49"/>
      <c r="H108" s="45"/>
      <c r="I108" s="52"/>
    </row>
    <row r="109" spans="1:26" ht="15" customHeight="1" x14ac:dyDescent="0.25">
      <c r="B109" s="80" t="s">
        <v>96</v>
      </c>
      <c r="C109" s="81" t="b">
        <v>1</v>
      </c>
      <c r="D109" s="82" t="s">
        <v>99</v>
      </c>
      <c r="E109" s="50"/>
      <c r="F109" s="82" t="s">
        <v>100</v>
      </c>
      <c r="G109" s="49"/>
      <c r="H109" s="45"/>
      <c r="I109" s="52"/>
    </row>
    <row r="110" spans="1:26" ht="15" customHeight="1" x14ac:dyDescent="0.25">
      <c r="B110" s="80" t="s">
        <v>97</v>
      </c>
      <c r="C110" s="81" t="b">
        <v>0</v>
      </c>
      <c r="D110" s="82" t="s">
        <v>101</v>
      </c>
      <c r="F110" s="82" t="s">
        <v>102</v>
      </c>
      <c r="G110" s="49"/>
      <c r="H110" s="45"/>
      <c r="I110" s="52"/>
      <c r="M110" s="98"/>
      <c r="N110" s="106" t="s">
        <v>149</v>
      </c>
      <c r="O110" s="107"/>
      <c r="P110" s="108"/>
      <c r="Q110" s="106" t="s">
        <v>97</v>
      </c>
      <c r="R110" s="107"/>
      <c r="S110" s="108"/>
      <c r="T110" s="106" t="s">
        <v>150</v>
      </c>
      <c r="U110" s="107"/>
      <c r="V110" s="108"/>
      <c r="W110" s="106" t="s">
        <v>98</v>
      </c>
      <c r="X110" s="107"/>
      <c r="Y110" s="103" t="s">
        <v>130</v>
      </c>
      <c r="Z110" s="106" t="s">
        <v>151</v>
      </c>
    </row>
    <row r="111" spans="1:26" ht="15" customHeight="1" x14ac:dyDescent="0.25">
      <c r="B111" s="80" t="s">
        <v>98</v>
      </c>
      <c r="C111" s="81" t="b">
        <v>0</v>
      </c>
      <c r="D111" s="82" t="s">
        <v>103</v>
      </c>
      <c r="E111" s="50"/>
      <c r="F111" s="82" t="s">
        <v>104</v>
      </c>
      <c r="G111" s="49"/>
      <c r="H111" s="45"/>
      <c r="I111" s="52"/>
    </row>
    <row r="112" spans="1:26" ht="15" customHeight="1" x14ac:dyDescent="0.25">
      <c r="E112" s="53"/>
    </row>
    <row r="113" spans="1:26" x14ac:dyDescent="0.25">
      <c r="A113" s="39" t="s">
        <v>105</v>
      </c>
      <c r="B113" s="40"/>
      <c r="C113" s="40"/>
      <c r="D113" s="40"/>
      <c r="E113" s="40"/>
      <c r="F113" s="40"/>
      <c r="G113" s="40"/>
    </row>
    <row r="114" spans="1:26" x14ac:dyDescent="0.25">
      <c r="A114" s="39" t="s">
        <v>106</v>
      </c>
      <c r="B114" s="40"/>
      <c r="C114" s="40"/>
      <c r="D114" s="40"/>
      <c r="E114" s="40"/>
      <c r="F114" s="40"/>
      <c r="G114" s="40"/>
    </row>
    <row r="116" spans="1:26" x14ac:dyDescent="0.25">
      <c r="B116" s="81" t="s">
        <v>107</v>
      </c>
      <c r="C116" s="84">
        <v>0.04</v>
      </c>
      <c r="D116" s="47">
        <f>-C118</f>
        <v>-1.0264</v>
      </c>
    </row>
    <row r="117" spans="1:26" x14ac:dyDescent="0.25">
      <c r="B117" s="81" t="s">
        <v>108</v>
      </c>
      <c r="C117" s="81">
        <v>5</v>
      </c>
      <c r="D117" s="83">
        <f>C116</f>
        <v>0.04</v>
      </c>
    </row>
    <row r="118" spans="1:26" x14ac:dyDescent="0.25">
      <c r="B118" s="81" t="s">
        <v>109</v>
      </c>
      <c r="C118" s="85">
        <v>1.0264</v>
      </c>
      <c r="D118" s="83">
        <f>D117</f>
        <v>0.04</v>
      </c>
    </row>
    <row r="119" spans="1:26" x14ac:dyDescent="0.25">
      <c r="D119" s="83">
        <f t="shared" ref="D119:D120" si="3">D118</f>
        <v>0.04</v>
      </c>
    </row>
    <row r="120" spans="1:26" x14ac:dyDescent="0.25">
      <c r="D120" s="83">
        <f t="shared" si="3"/>
        <v>0.04</v>
      </c>
    </row>
    <row r="121" spans="1:26" x14ac:dyDescent="0.25">
      <c r="D121" s="83">
        <f>D120+1</f>
        <v>1.04</v>
      </c>
    </row>
    <row r="122" spans="1:26" ht="15.75" thickBot="1" x14ac:dyDescent="0.3"/>
    <row r="123" spans="1:26" ht="15.75" thickBot="1" x14ac:dyDescent="0.3">
      <c r="C123" s="86" t="s">
        <v>110</v>
      </c>
      <c r="D123" s="87">
        <f>IRR(D116:D121)</f>
        <v>3.4166684216500931E-2</v>
      </c>
      <c r="M123" s="98"/>
      <c r="N123" s="109">
        <v>3.9E-2</v>
      </c>
      <c r="O123" s="107"/>
      <c r="P123" s="103" t="s">
        <v>130</v>
      </c>
      <c r="Q123" s="109">
        <v>3.4000000000000002E-2</v>
      </c>
      <c r="R123" s="107"/>
      <c r="S123" s="108"/>
      <c r="T123" s="109">
        <v>3.1E-2</v>
      </c>
      <c r="U123" s="107"/>
      <c r="V123" s="108"/>
      <c r="W123" s="109">
        <v>4.3999999999999997E-2</v>
      </c>
      <c r="X123" s="107"/>
      <c r="Y123" s="108"/>
      <c r="Z123" s="109">
        <v>4.9000000000000002E-2</v>
      </c>
    </row>
    <row r="125" spans="1:26" x14ac:dyDescent="0.25">
      <c r="A125" s="39" t="s">
        <v>112</v>
      </c>
      <c r="B125" s="40"/>
      <c r="C125" s="40"/>
      <c r="D125" s="40"/>
      <c r="E125" s="40"/>
      <c r="F125" s="40"/>
      <c r="G125" s="40"/>
      <c r="H125" s="40"/>
      <c r="I125" s="40"/>
    </row>
    <row r="126" spans="1:26" x14ac:dyDescent="0.25">
      <c r="A126" s="39" t="s">
        <v>111</v>
      </c>
      <c r="B126" s="40"/>
      <c r="C126" s="40"/>
      <c r="D126" s="40"/>
      <c r="E126" s="40"/>
      <c r="F126" s="40"/>
      <c r="G126" s="40"/>
      <c r="H126" s="40"/>
      <c r="I126" s="40"/>
    </row>
    <row r="128" spans="1:26" x14ac:dyDescent="0.25">
      <c r="B128" s="81" t="s">
        <v>113</v>
      </c>
      <c r="C128" s="17">
        <v>1.5902799999999999</v>
      </c>
    </row>
    <row r="129" spans="1:26" x14ac:dyDescent="0.25">
      <c r="B129" s="81" t="s">
        <v>114</v>
      </c>
      <c r="C129" s="17">
        <v>18.2545</v>
      </c>
    </row>
    <row r="130" spans="1:26" x14ac:dyDescent="0.25">
      <c r="B130" s="81" t="s">
        <v>115</v>
      </c>
      <c r="C130" s="17">
        <v>0.99045000000000005</v>
      </c>
    </row>
    <row r="132" spans="1:26" x14ac:dyDescent="0.25">
      <c r="C132" t="s">
        <v>116</v>
      </c>
    </row>
    <row r="133" spans="1:26" ht="15.75" thickBot="1" x14ac:dyDescent="0.3"/>
    <row r="134" spans="1:26" ht="15.75" thickBot="1" x14ac:dyDescent="0.3">
      <c r="B134" s="81" t="s">
        <v>117</v>
      </c>
      <c r="C134" s="88">
        <f>C130/(C128*C129)</f>
        <v>3.4118428344520883E-2</v>
      </c>
      <c r="M134" s="98"/>
      <c r="N134" s="111">
        <v>52.36</v>
      </c>
      <c r="O134" s="107"/>
      <c r="P134" s="108"/>
      <c r="Q134" s="110">
        <v>340</v>
      </c>
      <c r="R134" s="107"/>
      <c r="S134" s="108"/>
      <c r="T134" s="111">
        <v>29.31</v>
      </c>
      <c r="U134" s="107"/>
      <c r="V134" s="108"/>
      <c r="W134" s="110">
        <v>293.10000000000002</v>
      </c>
      <c r="X134" s="107"/>
      <c r="Y134" s="103" t="s">
        <v>130</v>
      </c>
      <c r="Z134" s="112">
        <v>3.4000000000000002E-2</v>
      </c>
    </row>
    <row r="136" spans="1:26" x14ac:dyDescent="0.25">
      <c r="A136" s="39" t="s">
        <v>121</v>
      </c>
      <c r="B136" s="40"/>
      <c r="C136" s="40"/>
      <c r="D136" s="40"/>
      <c r="E136" s="40"/>
      <c r="F136" s="40"/>
      <c r="G136" s="40"/>
      <c r="H136" s="40"/>
      <c r="I136" s="40"/>
    </row>
    <row r="137" spans="1:26" x14ac:dyDescent="0.25">
      <c r="A137" s="39" t="s">
        <v>120</v>
      </c>
      <c r="B137" s="40"/>
      <c r="C137" s="40"/>
      <c r="D137" s="40"/>
      <c r="E137" s="40"/>
      <c r="F137" s="40"/>
      <c r="G137" s="40"/>
      <c r="H137" s="40"/>
      <c r="I137" s="40"/>
      <c r="J137" t="s">
        <v>118</v>
      </c>
    </row>
    <row r="139" spans="1:26" x14ac:dyDescent="0.25">
      <c r="B139" t="s">
        <v>107</v>
      </c>
      <c r="C139" s="89">
        <v>0.04</v>
      </c>
      <c r="D139" t="s">
        <v>124</v>
      </c>
      <c r="E139" s="17">
        <f>C140</f>
        <v>5</v>
      </c>
    </row>
    <row r="140" spans="1:26" x14ac:dyDescent="0.25">
      <c r="B140" t="s">
        <v>108</v>
      </c>
      <c r="C140" s="44">
        <v>5</v>
      </c>
    </row>
    <row r="141" spans="1:26" x14ac:dyDescent="0.25">
      <c r="B141" t="s">
        <v>119</v>
      </c>
      <c r="C141" s="90">
        <f>1/(1+C143)^C140</f>
        <v>0.81017429123901974</v>
      </c>
      <c r="D141" t="s">
        <v>122</v>
      </c>
      <c r="E141" s="47">
        <f>C139/C143</f>
        <v>0.93023255813953498</v>
      </c>
      <c r="G141" t="s">
        <v>125</v>
      </c>
    </row>
    <row r="142" spans="1:26" ht="15.75" thickBot="1" x14ac:dyDescent="0.3"/>
    <row r="143" spans="1:26" ht="15.75" thickBot="1" x14ac:dyDescent="0.3">
      <c r="B143" t="s">
        <v>118</v>
      </c>
      <c r="C143" s="89">
        <v>4.2999999999999997E-2</v>
      </c>
      <c r="D143" t="s">
        <v>123</v>
      </c>
      <c r="E143" s="91">
        <f>(1+C143)/C143</f>
        <v>24.255813953488371</v>
      </c>
      <c r="H143" s="92">
        <f>(E139+E143)/2</f>
        <v>14.627906976744185</v>
      </c>
      <c r="M143" s="103" t="s">
        <v>130</v>
      </c>
      <c r="N143" s="111">
        <v>14.6</v>
      </c>
      <c r="O143" s="107"/>
      <c r="P143" s="108"/>
      <c r="Q143" s="110">
        <v>5.9</v>
      </c>
      <c r="R143" s="107"/>
      <c r="S143" s="108"/>
      <c r="T143" s="111">
        <v>304</v>
      </c>
      <c r="U143" s="107"/>
      <c r="V143" s="108"/>
      <c r="W143" s="110">
        <v>26.9</v>
      </c>
      <c r="X143" s="107"/>
      <c r="Y143" s="108"/>
      <c r="Z143" s="112">
        <v>19.86</v>
      </c>
    </row>
    <row r="145" spans="1:26" x14ac:dyDescent="0.25">
      <c r="A145" s="93" t="s">
        <v>129</v>
      </c>
      <c r="B145" s="94"/>
      <c r="C145" s="94"/>
      <c r="D145" s="94"/>
      <c r="E145" s="94"/>
      <c r="F145" s="94"/>
      <c r="G145" s="94"/>
      <c r="H145" s="94"/>
      <c r="I145" s="94"/>
    </row>
    <row r="147" spans="1:26" x14ac:dyDescent="0.25">
      <c r="B147" t="s">
        <v>127</v>
      </c>
      <c r="C147" s="44">
        <v>1.0149999999999999</v>
      </c>
      <c r="D147" s="44">
        <v>1.0289999999999999</v>
      </c>
    </row>
    <row r="148" spans="1:26" x14ac:dyDescent="0.25">
      <c r="B148" t="s">
        <v>126</v>
      </c>
      <c r="C148" s="44">
        <v>87.2</v>
      </c>
      <c r="D148" s="44">
        <v>88.3</v>
      </c>
    </row>
    <row r="149" spans="1:26" ht="15.75" thickBot="1" x14ac:dyDescent="0.3"/>
    <row r="150" spans="1:26" ht="15.75" thickBot="1" x14ac:dyDescent="0.3">
      <c r="B150" s="97" t="s">
        <v>128</v>
      </c>
      <c r="C150" s="95">
        <f>1/(D148*D147)</f>
        <v>1.1005858418436135E-2</v>
      </c>
      <c r="D150" s="96">
        <f>1/(C148*C147)</f>
        <v>1.1298413702716139E-2</v>
      </c>
      <c r="M150" s="98"/>
      <c r="N150" s="111">
        <v>88</v>
      </c>
      <c r="O150" s="107"/>
      <c r="P150" s="108"/>
      <c r="Q150" s="110">
        <v>81.400000000000006</v>
      </c>
      <c r="R150" s="107"/>
      <c r="S150" s="103" t="s">
        <v>130</v>
      </c>
      <c r="T150" s="112">
        <v>1.2E-2</v>
      </c>
      <c r="U150" s="107"/>
      <c r="V150" s="108"/>
      <c r="W150" s="110">
        <v>93</v>
      </c>
      <c r="X150" s="107"/>
      <c r="Y150" s="108"/>
      <c r="Z150" s="112">
        <v>3.54</v>
      </c>
    </row>
  </sheetData>
  <mergeCells count="17">
    <mergeCell ref="A61:J63"/>
    <mergeCell ref="C22:G22"/>
    <mergeCell ref="C23:D23"/>
    <mergeCell ref="F23:G23"/>
    <mergeCell ref="C30:G30"/>
    <mergeCell ref="C31:D31"/>
    <mergeCell ref="F31:G31"/>
    <mergeCell ref="C42:G42"/>
    <mergeCell ref="C43:D43"/>
    <mergeCell ref="F43:G43"/>
    <mergeCell ref="C14:D14"/>
    <mergeCell ref="F14:G14"/>
    <mergeCell ref="C3:G3"/>
    <mergeCell ref="C4:D4"/>
    <mergeCell ref="F4:G4"/>
    <mergeCell ref="I10:K10"/>
    <mergeCell ref="C13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B25" sqref="B25"/>
    </sheetView>
  </sheetViews>
  <sheetFormatPr baseColWidth="10" defaultRowHeight="15" x14ac:dyDescent="0.25"/>
  <cols>
    <col min="1" max="1" width="7" customWidth="1"/>
    <col min="2" max="2" width="23.28515625" customWidth="1"/>
    <col min="3" max="3" width="2.7109375" customWidth="1"/>
    <col min="5" max="5" width="2.28515625" customWidth="1"/>
    <col min="6" max="18" width="4.42578125" customWidth="1"/>
  </cols>
  <sheetData>
    <row r="1" spans="1:18" ht="15.75" thickBot="1" x14ac:dyDescent="0.3">
      <c r="B1" s="126" t="s">
        <v>197</v>
      </c>
    </row>
    <row r="2" spans="1:18" ht="15.75" thickBot="1" x14ac:dyDescent="0.3">
      <c r="D2" s="81" t="s">
        <v>193</v>
      </c>
      <c r="F2" s="121" t="s">
        <v>184</v>
      </c>
      <c r="G2" s="121" t="s">
        <v>185</v>
      </c>
      <c r="H2" s="121" t="s">
        <v>186</v>
      </c>
      <c r="I2" s="121" t="s">
        <v>187</v>
      </c>
      <c r="J2" s="121" t="s">
        <v>188</v>
      </c>
      <c r="K2" s="121" t="s">
        <v>189</v>
      </c>
      <c r="L2" s="121" t="s">
        <v>190</v>
      </c>
      <c r="M2" s="121" t="s">
        <v>191</v>
      </c>
      <c r="N2" s="121" t="s">
        <v>192</v>
      </c>
      <c r="O2" s="121" t="s">
        <v>163</v>
      </c>
      <c r="P2" s="121" t="s">
        <v>164</v>
      </c>
      <c r="Q2" s="121" t="s">
        <v>165</v>
      </c>
      <c r="R2" s="121" t="s">
        <v>166</v>
      </c>
    </row>
    <row r="3" spans="1:18" x14ac:dyDescent="0.25">
      <c r="A3" t="s">
        <v>167</v>
      </c>
      <c r="B3" s="118" t="s">
        <v>168</v>
      </c>
      <c r="D3" s="122">
        <f>SUM(F3:R3)*(20/26)</f>
        <v>16.923076923076923</v>
      </c>
      <c r="F3">
        <v>2</v>
      </c>
      <c r="G3">
        <v>2</v>
      </c>
      <c r="H3">
        <v>2</v>
      </c>
      <c r="I3">
        <v>0</v>
      </c>
      <c r="J3">
        <v>2</v>
      </c>
      <c r="K3">
        <v>0</v>
      </c>
      <c r="L3">
        <v>2</v>
      </c>
      <c r="M3">
        <v>2</v>
      </c>
      <c r="N3">
        <v>2</v>
      </c>
      <c r="O3">
        <v>2</v>
      </c>
      <c r="P3">
        <v>2</v>
      </c>
      <c r="Q3">
        <v>2</v>
      </c>
      <c r="R3">
        <v>2</v>
      </c>
    </row>
    <row r="4" spans="1:18" x14ac:dyDescent="0.25">
      <c r="A4" t="s">
        <v>167</v>
      </c>
      <c r="B4" s="119" t="s">
        <v>169</v>
      </c>
      <c r="D4" s="122">
        <f t="shared" ref="D4:D19" si="0">SUM(F4:R4)*(20/26)</f>
        <v>15.384615384615385</v>
      </c>
      <c r="F4">
        <v>2</v>
      </c>
      <c r="G4">
        <v>2</v>
      </c>
      <c r="H4">
        <v>2</v>
      </c>
      <c r="I4">
        <v>1</v>
      </c>
      <c r="J4">
        <v>2</v>
      </c>
      <c r="K4">
        <v>1</v>
      </c>
      <c r="L4">
        <v>2</v>
      </c>
      <c r="M4">
        <v>0</v>
      </c>
      <c r="N4">
        <v>2</v>
      </c>
      <c r="O4">
        <v>2</v>
      </c>
      <c r="P4">
        <v>2</v>
      </c>
      <c r="Q4">
        <v>0</v>
      </c>
      <c r="R4">
        <v>2</v>
      </c>
    </row>
    <row r="5" spans="1:18" x14ac:dyDescent="0.25">
      <c r="A5" t="s">
        <v>170</v>
      </c>
      <c r="B5" s="119" t="s">
        <v>171</v>
      </c>
      <c r="D5" s="122">
        <f t="shared" si="0"/>
        <v>8.4615384615384617</v>
      </c>
      <c r="F5">
        <v>2</v>
      </c>
      <c r="G5">
        <v>2</v>
      </c>
      <c r="H5">
        <v>0</v>
      </c>
      <c r="I5">
        <v>0</v>
      </c>
      <c r="J5">
        <v>0</v>
      </c>
      <c r="L5">
        <v>0</v>
      </c>
      <c r="M5">
        <v>1</v>
      </c>
      <c r="N5">
        <v>2</v>
      </c>
      <c r="O5">
        <v>0</v>
      </c>
      <c r="P5">
        <v>2</v>
      </c>
      <c r="Q5">
        <v>0</v>
      </c>
      <c r="R5">
        <v>2</v>
      </c>
    </row>
    <row r="6" spans="1:18" x14ac:dyDescent="0.25">
      <c r="A6" t="s">
        <v>167</v>
      </c>
      <c r="B6" s="119" t="s">
        <v>172</v>
      </c>
      <c r="D6" s="122">
        <f t="shared" si="0"/>
        <v>10.76923076923077</v>
      </c>
      <c r="F6">
        <v>2</v>
      </c>
      <c r="G6">
        <v>2</v>
      </c>
      <c r="H6">
        <v>0</v>
      </c>
      <c r="I6">
        <v>1</v>
      </c>
      <c r="J6">
        <v>0</v>
      </c>
      <c r="K6">
        <v>1</v>
      </c>
      <c r="L6">
        <v>0</v>
      </c>
      <c r="M6">
        <v>1</v>
      </c>
      <c r="N6">
        <v>1</v>
      </c>
      <c r="O6">
        <v>2</v>
      </c>
      <c r="P6">
        <v>2</v>
      </c>
      <c r="Q6">
        <v>0</v>
      </c>
      <c r="R6">
        <v>2</v>
      </c>
    </row>
    <row r="7" spans="1:18" x14ac:dyDescent="0.25">
      <c r="A7" t="s">
        <v>170</v>
      </c>
      <c r="B7" s="119" t="s">
        <v>173</v>
      </c>
      <c r="D7" s="122">
        <f t="shared" si="0"/>
        <v>7.6923076923076925</v>
      </c>
      <c r="F7">
        <v>0</v>
      </c>
      <c r="G7">
        <v>2</v>
      </c>
      <c r="H7">
        <v>0</v>
      </c>
      <c r="I7">
        <v>0</v>
      </c>
      <c r="J7">
        <v>2</v>
      </c>
      <c r="K7">
        <v>1</v>
      </c>
      <c r="L7">
        <v>2</v>
      </c>
      <c r="M7">
        <v>0</v>
      </c>
      <c r="N7">
        <v>1</v>
      </c>
      <c r="O7">
        <v>0</v>
      </c>
      <c r="P7">
        <v>0</v>
      </c>
      <c r="Q7">
        <v>0</v>
      </c>
      <c r="R7">
        <v>2</v>
      </c>
    </row>
    <row r="8" spans="1:18" x14ac:dyDescent="0.25">
      <c r="A8" t="s">
        <v>170</v>
      </c>
      <c r="B8" s="119" t="s">
        <v>174</v>
      </c>
      <c r="D8" s="122">
        <f t="shared" si="0"/>
        <v>10</v>
      </c>
      <c r="F8">
        <v>0</v>
      </c>
      <c r="G8">
        <v>1</v>
      </c>
      <c r="H8">
        <v>2</v>
      </c>
      <c r="I8">
        <v>1</v>
      </c>
      <c r="J8">
        <v>0</v>
      </c>
      <c r="K8">
        <v>1</v>
      </c>
      <c r="L8">
        <v>2</v>
      </c>
      <c r="M8">
        <v>1</v>
      </c>
      <c r="N8">
        <v>1</v>
      </c>
      <c r="P8">
        <v>2</v>
      </c>
      <c r="Q8">
        <v>0</v>
      </c>
      <c r="R8">
        <v>2</v>
      </c>
    </row>
    <row r="9" spans="1:18" x14ac:dyDescent="0.25">
      <c r="A9" t="s">
        <v>167</v>
      </c>
      <c r="B9" s="119" t="s">
        <v>175</v>
      </c>
      <c r="D9" s="122">
        <f t="shared" si="0"/>
        <v>10.76923076923077</v>
      </c>
      <c r="F9">
        <v>2</v>
      </c>
      <c r="G9">
        <v>2</v>
      </c>
      <c r="H9">
        <v>0</v>
      </c>
      <c r="I9">
        <v>1</v>
      </c>
      <c r="J9">
        <v>2</v>
      </c>
      <c r="K9">
        <v>0</v>
      </c>
      <c r="L9">
        <v>2</v>
      </c>
      <c r="M9">
        <v>0</v>
      </c>
      <c r="N9">
        <v>1</v>
      </c>
      <c r="O9">
        <v>0</v>
      </c>
      <c r="P9">
        <v>2</v>
      </c>
      <c r="Q9">
        <v>0</v>
      </c>
      <c r="R9">
        <v>2</v>
      </c>
    </row>
    <row r="10" spans="1:18" x14ac:dyDescent="0.25">
      <c r="A10" t="s">
        <v>167</v>
      </c>
      <c r="B10" s="119" t="s">
        <v>176</v>
      </c>
      <c r="D10" s="122">
        <f t="shared" si="0"/>
        <v>13.846153846153847</v>
      </c>
      <c r="F10">
        <v>2</v>
      </c>
      <c r="G10">
        <v>2</v>
      </c>
      <c r="H10">
        <v>0</v>
      </c>
      <c r="I10">
        <v>1</v>
      </c>
      <c r="J10">
        <v>2</v>
      </c>
      <c r="K10">
        <v>2</v>
      </c>
      <c r="L10">
        <v>2</v>
      </c>
      <c r="M10">
        <v>0</v>
      </c>
      <c r="N10">
        <v>1</v>
      </c>
      <c r="O10">
        <v>2</v>
      </c>
      <c r="P10">
        <v>2</v>
      </c>
      <c r="Q10">
        <v>0</v>
      </c>
      <c r="R10">
        <v>2</v>
      </c>
    </row>
    <row r="11" spans="1:18" x14ac:dyDescent="0.25">
      <c r="A11" t="s">
        <v>170</v>
      </c>
      <c r="B11" s="119" t="s">
        <v>198</v>
      </c>
      <c r="D11" s="132" t="s">
        <v>199</v>
      </c>
    </row>
    <row r="12" spans="1:18" x14ac:dyDescent="0.25">
      <c r="A12" t="s">
        <v>167</v>
      </c>
      <c r="B12" s="119" t="s">
        <v>177</v>
      </c>
      <c r="D12" s="122">
        <f t="shared" si="0"/>
        <v>11.538461538461538</v>
      </c>
      <c r="F12">
        <v>2</v>
      </c>
      <c r="G12">
        <v>2</v>
      </c>
      <c r="H12">
        <v>0</v>
      </c>
      <c r="I12">
        <v>1</v>
      </c>
      <c r="J12">
        <v>0</v>
      </c>
      <c r="K12">
        <v>1</v>
      </c>
      <c r="L12">
        <v>2</v>
      </c>
      <c r="M12">
        <v>2</v>
      </c>
      <c r="N12">
        <v>1</v>
      </c>
      <c r="O12">
        <v>0</v>
      </c>
      <c r="P12">
        <v>2</v>
      </c>
      <c r="Q12">
        <v>0</v>
      </c>
      <c r="R12">
        <v>2</v>
      </c>
    </row>
    <row r="13" spans="1:18" x14ac:dyDescent="0.25">
      <c r="A13" t="s">
        <v>167</v>
      </c>
      <c r="B13" s="119" t="s">
        <v>178</v>
      </c>
      <c r="D13" s="122">
        <f t="shared" si="0"/>
        <v>10</v>
      </c>
      <c r="F13">
        <v>2</v>
      </c>
      <c r="G13">
        <v>2</v>
      </c>
      <c r="H13">
        <v>2</v>
      </c>
      <c r="I13">
        <v>1</v>
      </c>
      <c r="J13">
        <v>0</v>
      </c>
      <c r="K13">
        <v>0</v>
      </c>
      <c r="L13">
        <v>0</v>
      </c>
      <c r="M13">
        <v>1</v>
      </c>
      <c r="N13">
        <v>1</v>
      </c>
      <c r="O13">
        <v>0</v>
      </c>
      <c r="P13">
        <v>2</v>
      </c>
      <c r="Q13">
        <v>0</v>
      </c>
      <c r="R13">
        <v>2</v>
      </c>
    </row>
    <row r="14" spans="1:18" x14ac:dyDescent="0.25">
      <c r="A14" t="s">
        <v>167</v>
      </c>
      <c r="B14" s="119" t="s">
        <v>194</v>
      </c>
      <c r="D14" s="122">
        <f t="shared" si="0"/>
        <v>8.4615384615384617</v>
      </c>
      <c r="F14">
        <v>0</v>
      </c>
      <c r="G14">
        <v>0</v>
      </c>
      <c r="H14">
        <v>0</v>
      </c>
      <c r="I14">
        <v>2</v>
      </c>
      <c r="J14">
        <v>2</v>
      </c>
      <c r="L14">
        <v>2</v>
      </c>
      <c r="M14">
        <v>1</v>
      </c>
      <c r="N14">
        <v>2</v>
      </c>
      <c r="O14">
        <v>0</v>
      </c>
      <c r="P14">
        <v>0</v>
      </c>
      <c r="Q14">
        <v>0</v>
      </c>
      <c r="R14">
        <v>2</v>
      </c>
    </row>
    <row r="15" spans="1:18" x14ac:dyDescent="0.25">
      <c r="A15" t="s">
        <v>167</v>
      </c>
      <c r="B15" s="119" t="s">
        <v>179</v>
      </c>
      <c r="D15" s="122">
        <f t="shared" si="0"/>
        <v>7.6923076923076925</v>
      </c>
      <c r="F15">
        <v>0</v>
      </c>
      <c r="G15">
        <v>0</v>
      </c>
      <c r="H15">
        <v>0</v>
      </c>
      <c r="I15">
        <v>1</v>
      </c>
      <c r="J15">
        <v>2</v>
      </c>
      <c r="K15">
        <v>0</v>
      </c>
      <c r="L15">
        <v>2</v>
      </c>
      <c r="M15">
        <v>1</v>
      </c>
      <c r="N15">
        <v>2</v>
      </c>
      <c r="O15">
        <v>0</v>
      </c>
      <c r="P15">
        <v>0</v>
      </c>
      <c r="Q15">
        <v>0</v>
      </c>
      <c r="R15">
        <v>2</v>
      </c>
    </row>
    <row r="16" spans="1:18" x14ac:dyDescent="0.25">
      <c r="A16" t="s">
        <v>167</v>
      </c>
      <c r="B16" s="119" t="s">
        <v>180</v>
      </c>
      <c r="D16" s="122">
        <f t="shared" si="0"/>
        <v>10</v>
      </c>
      <c r="F16">
        <v>2</v>
      </c>
      <c r="H16">
        <v>2</v>
      </c>
      <c r="I16">
        <v>0</v>
      </c>
      <c r="J16">
        <v>2</v>
      </c>
      <c r="K16">
        <v>2</v>
      </c>
      <c r="M16">
        <v>1</v>
      </c>
      <c r="N16">
        <v>2</v>
      </c>
      <c r="Q16">
        <v>0</v>
      </c>
      <c r="R16">
        <v>2</v>
      </c>
    </row>
    <row r="17" spans="1:18" x14ac:dyDescent="0.25">
      <c r="A17" t="s">
        <v>170</v>
      </c>
      <c r="B17" s="119" t="s">
        <v>181</v>
      </c>
      <c r="D17" s="122">
        <f t="shared" si="0"/>
        <v>10.76923076923077</v>
      </c>
      <c r="F17">
        <v>2</v>
      </c>
      <c r="G17">
        <v>2</v>
      </c>
      <c r="H17">
        <v>0</v>
      </c>
      <c r="I17">
        <v>1</v>
      </c>
      <c r="J17">
        <v>0</v>
      </c>
      <c r="K17">
        <v>0</v>
      </c>
      <c r="L17">
        <v>2</v>
      </c>
      <c r="M17">
        <v>2</v>
      </c>
      <c r="N17">
        <v>1</v>
      </c>
      <c r="O17">
        <v>2</v>
      </c>
      <c r="P17">
        <v>2</v>
      </c>
      <c r="Q17">
        <v>0</v>
      </c>
      <c r="R17">
        <v>0</v>
      </c>
    </row>
    <row r="18" spans="1:18" x14ac:dyDescent="0.25">
      <c r="A18" t="s">
        <v>170</v>
      </c>
      <c r="B18" s="119" t="s">
        <v>182</v>
      </c>
      <c r="D18" s="122">
        <f t="shared" si="0"/>
        <v>16.153846153846153</v>
      </c>
      <c r="F18">
        <v>2</v>
      </c>
      <c r="G18">
        <v>2</v>
      </c>
      <c r="H18">
        <v>2</v>
      </c>
      <c r="I18">
        <v>0</v>
      </c>
      <c r="J18">
        <v>2</v>
      </c>
      <c r="K18">
        <v>1</v>
      </c>
      <c r="L18">
        <v>0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</row>
    <row r="19" spans="1:18" ht="15.75" thickBot="1" x14ac:dyDescent="0.3">
      <c r="A19" t="s">
        <v>167</v>
      </c>
      <c r="B19" s="120" t="s">
        <v>183</v>
      </c>
      <c r="D19" s="122">
        <f t="shared" si="0"/>
        <v>13.846153846153847</v>
      </c>
      <c r="F19">
        <v>2</v>
      </c>
      <c r="G19">
        <v>2</v>
      </c>
      <c r="H19">
        <v>0</v>
      </c>
      <c r="I19">
        <v>1</v>
      </c>
      <c r="J19">
        <v>2</v>
      </c>
      <c r="K19">
        <v>0</v>
      </c>
      <c r="L19">
        <v>2</v>
      </c>
      <c r="M19">
        <v>2</v>
      </c>
      <c r="N19">
        <v>1</v>
      </c>
      <c r="O19">
        <v>2</v>
      </c>
      <c r="P19">
        <v>2</v>
      </c>
      <c r="Q19">
        <v>2</v>
      </c>
      <c r="R19">
        <v>0</v>
      </c>
    </row>
    <row r="21" spans="1:18" x14ac:dyDescent="0.25">
      <c r="B21" s="123" t="s">
        <v>195</v>
      </c>
      <c r="D21" s="124">
        <f>AVERAGE(D3:D19)</f>
        <v>11.394230769230768</v>
      </c>
      <c r="E21" s="124"/>
      <c r="F21" s="125">
        <f t="shared" ref="F21:R21" si="1">AVERAGE(F3:F19)</f>
        <v>1.5</v>
      </c>
      <c r="G21" s="125">
        <f t="shared" si="1"/>
        <v>1.6666666666666667</v>
      </c>
      <c r="H21" s="125">
        <f t="shared" si="1"/>
        <v>0.75</v>
      </c>
      <c r="I21" s="125">
        <f t="shared" si="1"/>
        <v>0.75</v>
      </c>
      <c r="J21" s="125">
        <f t="shared" si="1"/>
        <v>1.25</v>
      </c>
      <c r="K21" s="125">
        <f t="shared" si="1"/>
        <v>0.7142857142857143</v>
      </c>
      <c r="L21" s="125">
        <f t="shared" si="1"/>
        <v>1.4666666666666666</v>
      </c>
      <c r="M21" s="125">
        <f t="shared" si="1"/>
        <v>1.0625</v>
      </c>
      <c r="N21" s="125">
        <f t="shared" si="1"/>
        <v>1.4375</v>
      </c>
      <c r="O21" s="125">
        <f t="shared" si="1"/>
        <v>1</v>
      </c>
      <c r="P21" s="125">
        <f t="shared" si="1"/>
        <v>1.6</v>
      </c>
      <c r="Q21" s="125">
        <f t="shared" si="1"/>
        <v>0.375</v>
      </c>
      <c r="R21" s="125">
        <f t="shared" si="1"/>
        <v>1.75</v>
      </c>
    </row>
    <row r="22" spans="1:18" x14ac:dyDescent="0.25">
      <c r="B22" s="123" t="s">
        <v>196</v>
      </c>
      <c r="D22" s="91">
        <f>STDEV(D3:D19)</f>
        <v>2.9754916057448417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workbookViewId="0">
      <selection activeCell="T9" sqref="T9"/>
    </sheetView>
  </sheetViews>
  <sheetFormatPr baseColWidth="10" defaultRowHeight="15" x14ac:dyDescent="0.25"/>
  <cols>
    <col min="1" max="1" width="7.28515625" style="81" customWidth="1"/>
    <col min="2" max="2" width="3.28515625" customWidth="1"/>
    <col min="4" max="4" width="3.5703125" customWidth="1"/>
    <col min="5" max="5" width="3.28515625" customWidth="1"/>
    <col min="7" max="8" width="4.28515625" customWidth="1"/>
    <col min="10" max="11" width="4.42578125" customWidth="1"/>
    <col min="13" max="14" width="4.28515625" customWidth="1"/>
  </cols>
  <sheetData>
    <row r="2" spans="1:15" x14ac:dyDescent="0.25">
      <c r="A2" s="81" t="s">
        <v>19</v>
      </c>
      <c r="B2" s="98"/>
      <c r="C2" s="104">
        <v>1850</v>
      </c>
      <c r="D2" s="100"/>
      <c r="E2" s="103" t="s">
        <v>130</v>
      </c>
      <c r="F2" s="99">
        <v>500</v>
      </c>
      <c r="G2" s="100"/>
      <c r="H2" s="99"/>
      <c r="I2" s="104">
        <v>4850</v>
      </c>
      <c r="J2" s="100"/>
      <c r="K2" s="99"/>
      <c r="L2" s="105">
        <v>0</v>
      </c>
      <c r="M2" s="100"/>
      <c r="N2" s="99"/>
      <c r="O2" s="104">
        <v>4350</v>
      </c>
    </row>
    <row r="4" spans="1:15" x14ac:dyDescent="0.25">
      <c r="A4" s="81" t="s">
        <v>5</v>
      </c>
      <c r="B4" s="98"/>
      <c r="C4" s="106" t="s">
        <v>131</v>
      </c>
      <c r="D4" s="107"/>
      <c r="E4" s="108"/>
      <c r="F4" s="106" t="s">
        <v>132</v>
      </c>
      <c r="G4" s="107"/>
      <c r="H4" s="108"/>
      <c r="I4" s="106" t="s">
        <v>133</v>
      </c>
      <c r="J4" s="107"/>
      <c r="K4" s="103" t="s">
        <v>130</v>
      </c>
      <c r="L4" s="106" t="s">
        <v>134</v>
      </c>
      <c r="M4" s="107"/>
      <c r="N4" s="108"/>
      <c r="O4" s="106" t="s">
        <v>135</v>
      </c>
    </row>
    <row r="6" spans="1:15" x14ac:dyDescent="0.25">
      <c r="A6" s="81" t="s">
        <v>17</v>
      </c>
      <c r="B6" s="103" t="s">
        <v>130</v>
      </c>
      <c r="C6" s="106" t="s">
        <v>136</v>
      </c>
      <c r="D6" s="107"/>
      <c r="E6" s="108"/>
      <c r="F6" s="106" t="s">
        <v>137</v>
      </c>
      <c r="G6" s="107"/>
      <c r="H6" s="108"/>
      <c r="I6" s="106" t="s">
        <v>138</v>
      </c>
      <c r="J6" s="107"/>
      <c r="K6" s="108"/>
      <c r="L6" s="106" t="s">
        <v>139</v>
      </c>
      <c r="M6" s="107"/>
      <c r="N6" s="108"/>
      <c r="O6" s="106" t="s">
        <v>140</v>
      </c>
    </row>
    <row r="8" spans="1:15" x14ac:dyDescent="0.25">
      <c r="A8" s="81" t="s">
        <v>22</v>
      </c>
      <c r="B8" s="98"/>
      <c r="C8" s="106" t="s">
        <v>131</v>
      </c>
      <c r="D8" s="107"/>
      <c r="E8" s="108"/>
      <c r="F8" s="106" t="s">
        <v>132</v>
      </c>
      <c r="G8" s="107"/>
      <c r="H8" s="103" t="s">
        <v>130</v>
      </c>
      <c r="I8" s="106" t="s">
        <v>133</v>
      </c>
      <c r="J8" s="107"/>
      <c r="K8" s="108"/>
      <c r="L8" s="106" t="s">
        <v>134</v>
      </c>
      <c r="M8" s="107"/>
      <c r="N8" s="108"/>
      <c r="O8" s="106" t="s">
        <v>135</v>
      </c>
    </row>
    <row r="10" spans="1:15" x14ac:dyDescent="0.25">
      <c r="A10" s="81" t="s">
        <v>158</v>
      </c>
      <c r="B10" s="98"/>
      <c r="C10" s="99">
        <v>6.6299999999999998E-2</v>
      </c>
      <c r="D10" s="100"/>
      <c r="E10" s="99"/>
      <c r="F10" s="99">
        <v>3.1219999999999999</v>
      </c>
      <c r="G10" s="100"/>
      <c r="H10" s="103" t="s">
        <v>130</v>
      </c>
      <c r="I10" s="101">
        <v>7.8179999999999996</v>
      </c>
      <c r="J10" s="100"/>
      <c r="K10" s="99"/>
      <c r="L10" s="102">
        <v>37.200000000000003</v>
      </c>
      <c r="M10" s="100"/>
      <c r="N10" s="99"/>
      <c r="O10" s="99">
        <v>60.35</v>
      </c>
    </row>
    <row r="12" spans="1:15" x14ac:dyDescent="0.25">
      <c r="A12" s="81" t="s">
        <v>159</v>
      </c>
      <c r="B12" s="98"/>
      <c r="C12" s="106">
        <v>16000</v>
      </c>
      <c r="D12" s="107"/>
      <c r="E12" s="98"/>
      <c r="F12" s="106">
        <v>32000</v>
      </c>
      <c r="G12" s="107"/>
      <c r="H12" s="103" t="s">
        <v>130</v>
      </c>
      <c r="I12" s="106">
        <v>64000</v>
      </c>
      <c r="J12" s="107"/>
      <c r="K12" s="108"/>
      <c r="L12" s="106">
        <v>-2400</v>
      </c>
      <c r="M12" s="107"/>
      <c r="N12" s="108"/>
      <c r="O12" s="106">
        <v>320000</v>
      </c>
    </row>
    <row r="14" spans="1:15" x14ac:dyDescent="0.25">
      <c r="A14" s="81" t="s">
        <v>160</v>
      </c>
      <c r="B14" s="98"/>
      <c r="C14" s="106" t="s">
        <v>67</v>
      </c>
      <c r="D14" s="107"/>
      <c r="E14" s="108"/>
      <c r="F14" s="106" t="s">
        <v>141</v>
      </c>
      <c r="G14" s="107"/>
      <c r="H14" s="108"/>
      <c r="I14" s="106" t="s">
        <v>142</v>
      </c>
      <c r="J14" s="107"/>
      <c r="K14" s="108"/>
      <c r="L14" s="106" t="s">
        <v>143</v>
      </c>
      <c r="M14" s="107"/>
      <c r="N14" s="103" t="s">
        <v>130</v>
      </c>
      <c r="O14" s="106" t="s">
        <v>79</v>
      </c>
    </row>
    <row r="16" spans="1:15" x14ac:dyDescent="0.25">
      <c r="A16" s="81" t="s">
        <v>161</v>
      </c>
      <c r="B16" s="98"/>
      <c r="C16" s="106" t="s">
        <v>144</v>
      </c>
      <c r="D16" s="107"/>
      <c r="E16" s="108"/>
      <c r="F16" s="106" t="s">
        <v>145</v>
      </c>
      <c r="G16" s="107"/>
      <c r="H16" s="108"/>
      <c r="I16" s="106" t="s">
        <v>146</v>
      </c>
      <c r="J16" s="107"/>
      <c r="K16" s="103" t="s">
        <v>130</v>
      </c>
      <c r="L16" s="106" t="s">
        <v>147</v>
      </c>
      <c r="M16" s="107"/>
      <c r="N16" s="108"/>
      <c r="O16" s="106" t="s">
        <v>148</v>
      </c>
    </row>
    <row r="18" spans="1:15" x14ac:dyDescent="0.25">
      <c r="A18" s="81" t="s">
        <v>162</v>
      </c>
      <c r="B18" s="98"/>
      <c r="C18" s="106" t="s">
        <v>149</v>
      </c>
      <c r="D18" s="107"/>
      <c r="E18" s="108"/>
      <c r="F18" s="106" t="s">
        <v>97</v>
      </c>
      <c r="G18" s="107"/>
      <c r="H18" s="108"/>
      <c r="I18" s="106" t="s">
        <v>150</v>
      </c>
      <c r="J18" s="107"/>
      <c r="K18" s="108"/>
      <c r="L18" s="106" t="s">
        <v>98</v>
      </c>
      <c r="M18" s="107"/>
      <c r="N18" s="103" t="s">
        <v>130</v>
      </c>
      <c r="O18" s="106" t="s">
        <v>151</v>
      </c>
    </row>
    <row r="20" spans="1:15" x14ac:dyDescent="0.25">
      <c r="A20" s="81" t="s">
        <v>163</v>
      </c>
      <c r="B20" s="98"/>
      <c r="C20" s="109">
        <v>3.9E-2</v>
      </c>
      <c r="D20" s="107"/>
      <c r="E20" s="103" t="s">
        <v>130</v>
      </c>
      <c r="F20" s="109">
        <v>3.4000000000000002E-2</v>
      </c>
      <c r="G20" s="107"/>
      <c r="H20" s="108"/>
      <c r="I20" s="109">
        <v>3.1E-2</v>
      </c>
      <c r="J20" s="107"/>
      <c r="K20" s="108"/>
      <c r="L20" s="109">
        <v>4.3999999999999997E-2</v>
      </c>
      <c r="M20" s="107"/>
      <c r="N20" s="108"/>
      <c r="O20" s="109">
        <v>4.9000000000000002E-2</v>
      </c>
    </row>
    <row r="22" spans="1:15" x14ac:dyDescent="0.25">
      <c r="A22" s="81" t="s">
        <v>164</v>
      </c>
      <c r="B22" s="98"/>
      <c r="C22" s="111">
        <v>52.36</v>
      </c>
      <c r="D22" s="107"/>
      <c r="E22" s="108"/>
      <c r="F22" s="110">
        <v>340</v>
      </c>
      <c r="G22" s="107"/>
      <c r="H22" s="108"/>
      <c r="I22" s="111">
        <v>29.31</v>
      </c>
      <c r="J22" s="107"/>
      <c r="K22" s="108"/>
      <c r="L22" s="110">
        <v>293.10000000000002</v>
      </c>
      <c r="M22" s="107"/>
      <c r="N22" s="103" t="s">
        <v>130</v>
      </c>
      <c r="O22" s="112">
        <v>3.4000000000000002E-2</v>
      </c>
    </row>
    <row r="24" spans="1:15" x14ac:dyDescent="0.25">
      <c r="A24" s="81" t="s">
        <v>165</v>
      </c>
      <c r="B24" s="103" t="s">
        <v>130</v>
      </c>
      <c r="C24" s="111">
        <v>14.6</v>
      </c>
      <c r="D24" s="107"/>
      <c r="E24" s="108"/>
      <c r="F24" s="110">
        <v>5.9</v>
      </c>
      <c r="G24" s="107"/>
      <c r="H24" s="108"/>
      <c r="I24" s="111">
        <v>304</v>
      </c>
      <c r="J24" s="107"/>
      <c r="K24" s="108"/>
      <c r="L24" s="110">
        <v>26.9</v>
      </c>
      <c r="M24" s="107"/>
      <c r="N24" s="108"/>
      <c r="O24" s="112">
        <v>19.86</v>
      </c>
    </row>
    <row r="26" spans="1:15" x14ac:dyDescent="0.25">
      <c r="A26" s="81" t="s">
        <v>166</v>
      </c>
      <c r="B26" s="98"/>
      <c r="C26" s="111">
        <v>88</v>
      </c>
      <c r="D26" s="107"/>
      <c r="E26" s="108"/>
      <c r="F26" s="110">
        <v>81.400000000000006</v>
      </c>
      <c r="G26" s="107"/>
      <c r="H26" s="103" t="s">
        <v>130</v>
      </c>
      <c r="I26" s="112">
        <v>1.2E-2</v>
      </c>
      <c r="J26" s="107"/>
      <c r="K26" s="108"/>
      <c r="L26" s="110">
        <v>93</v>
      </c>
      <c r="M26" s="107"/>
      <c r="N26" s="108"/>
      <c r="O26" s="112">
        <v>3.54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Solution</vt:lpstr>
      <vt:lpstr>Notes</vt:lpstr>
      <vt:lpstr>Feuil2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FRANCOIS-HEUDE</dc:creator>
  <cp:lastModifiedBy>Alain FRANCOIS-HEUDE</cp:lastModifiedBy>
  <dcterms:created xsi:type="dcterms:W3CDTF">2012-10-18T18:49:50Z</dcterms:created>
  <dcterms:modified xsi:type="dcterms:W3CDTF">2012-12-03T13:12:43Z</dcterms:modified>
</cp:coreProperties>
</file>