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600" windowHeight="9525"/>
  </bookViews>
  <sheets>
    <sheet name="Corrigé" sheetId="2" r:id="rId1"/>
  </sheets>
  <calcPr calcId="145621"/>
</workbook>
</file>

<file path=xl/calcChain.xml><?xml version="1.0" encoding="utf-8"?>
<calcChain xmlns="http://schemas.openxmlformats.org/spreadsheetml/2006/main">
  <c r="F131" i="2" l="1"/>
  <c r="F141" i="2"/>
  <c r="L153" i="2" l="1"/>
  <c r="F127" i="2"/>
  <c r="F129" i="2" s="1"/>
  <c r="F113" i="2"/>
  <c r="L109" i="2"/>
  <c r="L110" i="2"/>
  <c r="L111" i="2"/>
  <c r="L108" i="2"/>
  <c r="L113" i="2" l="1"/>
  <c r="F96" i="2" l="1"/>
  <c r="F95" i="2"/>
  <c r="F94" i="2"/>
  <c r="F98" i="2" s="1"/>
  <c r="F99" i="2" s="1"/>
  <c r="L93" i="2" s="1"/>
  <c r="F82" i="2"/>
  <c r="V72" i="2"/>
  <c r="X51" i="2"/>
  <c r="P49" i="2"/>
  <c r="P37" i="2"/>
  <c r="L94" i="2" l="1"/>
  <c r="L95" i="2" s="1"/>
  <c r="L7" i="2" l="1"/>
</calcChain>
</file>

<file path=xl/sharedStrings.xml><?xml version="1.0" encoding="utf-8"?>
<sst xmlns="http://schemas.openxmlformats.org/spreadsheetml/2006/main" count="215" uniqueCount="129">
  <si>
    <t>ACHAT</t>
  </si>
  <si>
    <t>VENTE</t>
  </si>
  <si>
    <t>Transactions réalisées</t>
  </si>
  <si>
    <t>Quantité</t>
  </si>
  <si>
    <t>Cours</t>
  </si>
  <si>
    <t>Heure</t>
  </si>
  <si>
    <t>X</t>
  </si>
  <si>
    <t>n</t>
  </si>
  <si>
    <t>CORRIGE EXAMEN N° 1    M2 MASS 2013 - 2014</t>
  </si>
  <si>
    <t>Aluminium</t>
  </si>
  <si>
    <t>cuivre</t>
  </si>
  <si>
    <t>Or</t>
  </si>
  <si>
    <t>$/T</t>
  </si>
  <si>
    <t>Once (31,10g)</t>
  </si>
  <si>
    <t>ALCATEL-LUCENT</t>
  </si>
  <si>
    <t>sorti du CAC le 21/12/12</t>
  </si>
  <si>
    <t>AUCHAN</t>
  </si>
  <si>
    <t>jamais dans le CAC (non coté)</t>
  </si>
  <si>
    <t>THALES</t>
  </si>
  <si>
    <t>sorti du CAC le 16/06/06</t>
  </si>
  <si>
    <t>GEMALTO</t>
  </si>
  <si>
    <t>entré le 21/12/12</t>
  </si>
  <si>
    <t>PEUGEOT</t>
  </si>
  <si>
    <t>sorti du CAC le 21/09/12</t>
  </si>
  <si>
    <t>ALCATEL</t>
  </si>
  <si>
    <t xml:space="preserve"> BID-ASK</t>
  </si>
  <si>
    <t>Action X       11:59:22</t>
  </si>
  <si>
    <t>Action X       11:59:24</t>
  </si>
  <si>
    <t>Action X       11:59:29</t>
  </si>
  <si>
    <t>Action X       11:59:32</t>
  </si>
  <si>
    <t>vente 'A tout Prix' de 4 000 actions</t>
  </si>
  <si>
    <t>vente de 550 actions 126€</t>
  </si>
  <si>
    <t>Pas de transaction, mise en carnet</t>
  </si>
  <si>
    <t>achat de 850 actions à 126€</t>
  </si>
  <si>
    <t>126  -  128</t>
  </si>
  <si>
    <t>4 550 / 300</t>
  </si>
  <si>
    <t>Qté échangée / Qté BID</t>
  </si>
  <si>
    <t>Action X       11:59:12</t>
  </si>
  <si>
    <t>Action X       11:59:17</t>
  </si>
  <si>
    <t xml:space="preserve"> 11:59:12</t>
  </si>
  <si>
    <t>Vente de 460 à 126  (transaction réalisée)</t>
  </si>
  <si>
    <t>Vente de 2 670 à 128 (mise en carnet)</t>
  </si>
  <si>
    <t>126 - 128</t>
  </si>
  <si>
    <t>126 - 127</t>
  </si>
  <si>
    <t>125 - 128</t>
  </si>
  <si>
    <t>125 - 129</t>
  </si>
  <si>
    <t>125 - 126</t>
  </si>
  <si>
    <t>5 400 / 550</t>
  </si>
  <si>
    <t>5 400 / 300</t>
  </si>
  <si>
    <t>4 850 / 2 670</t>
  </si>
  <si>
    <t>4 550 / 2 670</t>
  </si>
  <si>
    <t>Spread</t>
  </si>
  <si>
    <t>Tot Transactions</t>
  </si>
  <si>
    <t>2  /  5 040</t>
  </si>
  <si>
    <t>2  / 2 670</t>
  </si>
  <si>
    <t>1  / 2 670</t>
  </si>
  <si>
    <t>3  / 5 040</t>
  </si>
  <si>
    <t>1  / 4 020</t>
  </si>
  <si>
    <t>Q5 :  Donner le Spread et la quantité ASK en meilleure limite à 11:59:11 ?   --&gt;  Réponse :  [Spread / Qté ASK]</t>
  </si>
  <si>
    <t>Taux rendement</t>
  </si>
  <si>
    <t>Vo</t>
  </si>
  <si>
    <t>r</t>
  </si>
  <si>
    <t>Prix  de marché</t>
  </si>
  <si>
    <t>Maturité</t>
  </si>
  <si>
    <t>Taux de coupon</t>
  </si>
  <si>
    <t>i</t>
  </si>
  <si>
    <t>Duration</t>
  </si>
  <si>
    <t>Convexité</t>
  </si>
  <si>
    <t>Rendement</t>
  </si>
  <si>
    <t>D</t>
  </si>
  <si>
    <t>Cvx</t>
  </si>
  <si>
    <t>Prix de marché</t>
  </si>
  <si>
    <t>maturité</t>
  </si>
  <si>
    <t>variation taux d(1+r)</t>
  </si>
  <si>
    <t>r'</t>
  </si>
  <si>
    <t>V'o</t>
  </si>
  <si>
    <t xml:space="preserve">dVo / Vo </t>
  </si>
  <si>
    <t>réel</t>
  </si>
  <si>
    <t>avec Duration</t>
  </si>
  <si>
    <t>avec D + Cvx</t>
  </si>
  <si>
    <t>SGD-TWD</t>
  </si>
  <si>
    <t>NZD-SGD</t>
  </si>
  <si>
    <t>USD-NZD</t>
  </si>
  <si>
    <t>HKD-USD</t>
  </si>
  <si>
    <t>TWD-HKD</t>
  </si>
  <si>
    <t>TWD-SGD</t>
  </si>
  <si>
    <t>SGD-NZD</t>
  </si>
  <si>
    <t>NZD-USD</t>
  </si>
  <si>
    <t>USD-HKD</t>
  </si>
  <si>
    <t>SGD-TWD = 23,6387     USD-NZD = 1,23828   NZD-SGD = 1,01525   HKD-USD = 0,15145</t>
  </si>
  <si>
    <t>Q8 : Calculer le change TWD-HKD à partir des informations suivantes : [SG = Singapore, HK = HongKong, TW = Taïwan, NZ = New Zeland, D pour Dollar]</t>
  </si>
  <si>
    <t>USD-GBP      Fwd 6 mth</t>
  </si>
  <si>
    <t xml:space="preserve">United States   </t>
  </si>
  <si>
    <t xml:space="preserve">USD-EUR      Fwd 6 mth       </t>
  </si>
  <si>
    <t>Great Britain</t>
  </si>
  <si>
    <t xml:space="preserve">  </t>
  </si>
  <si>
    <t>Euro. Union</t>
  </si>
  <si>
    <t>MID</t>
  </si>
  <si>
    <t>Taux</t>
  </si>
  <si>
    <t>Q9 :  Donner le change spot en MID pour  GBP-EUR à partir des informations suivantes</t>
  </si>
  <si>
    <t>GBP-EUR Fwd 6 mth</t>
  </si>
  <si>
    <t>GBP-USD Fwd 6 mth</t>
  </si>
  <si>
    <t>GBP-EUR Spot</t>
  </si>
  <si>
    <t>Q10 :  A partir de la structure des taux d'intérêt à terme (Forward) ci-après, donner le taux au comptant à 3 ans</t>
  </si>
  <si>
    <t>R3 =</t>
  </si>
  <si>
    <t>Q11 :  Préciser  le prix d'un FRA de 1 dans 2 si le taux de référence observé à l'issue de la période d'attente est de 4,6%</t>
  </si>
  <si>
    <t>Nominal  K =</t>
  </si>
  <si>
    <t>Taux FRA garanti</t>
  </si>
  <si>
    <t>Taux euribor 3m</t>
  </si>
  <si>
    <t xml:space="preserve">                f1 = 4,20%        f2 = 4,35%         f3 = 4,40%      et    f4 = 4,80%    période = année</t>
  </si>
  <si>
    <t xml:space="preserve">      [ prendre les taux forward  de la question 10, nominal = 2 millions d'€ et la période correspond au trimestre ]   </t>
  </si>
  <si>
    <t>Prime =</t>
  </si>
  <si>
    <t>Euribor 1 an</t>
  </si>
  <si>
    <t>CAC40</t>
  </si>
  <si>
    <t xml:space="preserve"> au 21/10/13</t>
  </si>
  <si>
    <t>Q12 :  Donner le niveau du CAC40 et le taux Euribor 1 an   [CAC40  /  Taux ]</t>
  </si>
  <si>
    <t>4286 / 0,54%</t>
  </si>
  <si>
    <t>4 206  / 2,4%</t>
  </si>
  <si>
    <t>3 256  /  1,4%</t>
  </si>
  <si>
    <t>6 204  / 0,86%</t>
  </si>
  <si>
    <t>5 206  / 0,40%</t>
  </si>
  <si>
    <t>Q6 :  Préciser le taux de coupon pour un emprunt IN FINE dont le prix est de 101,445%, le taux de rendement de 3,47% et d'une maturité de 8 ans</t>
  </si>
  <si>
    <t>Q7 :  Donner la variation relative du prix pour un emprunt Zéro Coupon : Vo(ZC) = 82,20%    r = 4%  n = 5 ans d(1+r) = 0,80% en utilisant la convexité</t>
  </si>
  <si>
    <t>USD-GBP  Fwd 6 mth   0,62   USD-EUR  Fwd 6 mth  0,73         Taux Spot 6 mois  :   T$  = 1,20%    T£ = 0,90%   T€ = 0,60%</t>
  </si>
  <si>
    <t>Q1 :  Préciser l'équivalent en grammes d'or de 1 tonne d'aluminium +  1 tonne de cuivre (sur la base des prix à la production)</t>
  </si>
  <si>
    <t>Q2 :  Identifier la valeur entrée récemment dans le CAC 40 (fin 2012)</t>
  </si>
  <si>
    <t>Q3 :  A partir du carnet d’ordre de 11:59:22 et des 3 ordres passés, donner la meilleure limite à 11:59:32 en BID-ASK ?</t>
  </si>
  <si>
    <t>Q4 :  Préciser le volume de transaction et la meilleure quantité en BID (de la question 3)</t>
  </si>
  <si>
    <t>Deux ordres introduits à 11:59:12 et 11:59:17 (460 à 126€ 2670 à 128€)  pour parvenir au carnet de 11:59:22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</si>
</sst>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000"/>
    <numFmt numFmtId="166" formatCode="0.00000"/>
    <numFmt numFmtId="167" formatCode="0.000%"/>
    <numFmt numFmtId="168" formatCode="0.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Times New Roman"/>
      <family val="1"/>
    </font>
    <font>
      <sz val="7.5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0" fillId="0" borderId="9" xfId="0" applyBorder="1"/>
    <xf numFmtId="0" fontId="4" fillId="0" borderId="9" xfId="0" applyFont="1" applyBorder="1" applyAlignment="1">
      <alignment horizontal="center"/>
    </xf>
    <xf numFmtId="0" fontId="0" fillId="0" borderId="0" xfId="0" applyBorder="1"/>
    <xf numFmtId="3" fontId="4" fillId="0" borderId="9" xfId="0" applyNumberFormat="1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3" fontId="0" fillId="0" borderId="0" xfId="0" applyNumberFormat="1"/>
    <xf numFmtId="10" fontId="0" fillId="0" borderId="0" xfId="1" applyNumberFormat="1" applyFont="1"/>
    <xf numFmtId="0" fontId="3" fillId="0" borderId="0" xfId="0" applyFont="1" applyBorder="1"/>
    <xf numFmtId="166" fontId="0" fillId="0" borderId="0" xfId="0" applyNumberFormat="1"/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2" fillId="0" borderId="0" xfId="0" applyFont="1"/>
    <xf numFmtId="0" fontId="7" fillId="4" borderId="0" xfId="0" applyFont="1" applyFill="1" applyAlignment="1">
      <alignment vertical="center"/>
    </xf>
    <xf numFmtId="0" fontId="0" fillId="4" borderId="0" xfId="0" applyFill="1"/>
    <xf numFmtId="0" fontId="0" fillId="0" borderId="0" xfId="0" applyFont="1" applyAlignment="1">
      <alignment horizontal="left" vertical="center"/>
    </xf>
    <xf numFmtId="0" fontId="0" fillId="0" borderId="0" xfId="0" quotePrefix="1" applyFont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right" vertical="center" wrapText="1"/>
    </xf>
    <xf numFmtId="0" fontId="2" fillId="4" borderId="0" xfId="0" applyFont="1" applyFill="1"/>
    <xf numFmtId="1" fontId="6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4" borderId="0" xfId="0" applyFont="1" applyFill="1"/>
    <xf numFmtId="21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right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1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4" fillId="3" borderId="8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3" borderId="1" xfId="0" applyFont="1" applyFill="1" applyBorder="1"/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/>
    <xf numFmtId="1" fontId="3" fillId="0" borderId="7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12" xfId="0" applyNumberFormat="1" applyFont="1" applyBorder="1"/>
    <xf numFmtId="1" fontId="3" fillId="0" borderId="5" xfId="0" applyNumberFormat="1" applyFont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3" borderId="2" xfId="0" applyFill="1" applyBorder="1"/>
    <xf numFmtId="0" fontId="2" fillId="3" borderId="2" xfId="0" applyFont="1" applyFill="1" applyBorder="1"/>
    <xf numFmtId="0" fontId="4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167" fontId="0" fillId="0" borderId="0" xfId="0" applyNumberFormat="1"/>
    <xf numFmtId="10" fontId="2" fillId="3" borderId="11" xfId="0" applyNumberFormat="1" applyFont="1" applyFill="1" applyBorder="1"/>
    <xf numFmtId="10" fontId="4" fillId="0" borderId="9" xfId="0" applyNumberFormat="1" applyFont="1" applyBorder="1" applyAlignment="1">
      <alignment horizontal="center"/>
    </xf>
    <xf numFmtId="10" fontId="4" fillId="0" borderId="9" xfId="1" applyNumberFormat="1" applyFont="1" applyBorder="1" applyAlignment="1">
      <alignment horizontal="center"/>
    </xf>
    <xf numFmtId="167" fontId="0" fillId="0" borderId="0" xfId="1" applyNumberFormat="1" applyFont="1"/>
    <xf numFmtId="168" fontId="0" fillId="0" borderId="0" xfId="1" applyNumberFormat="1" applyFont="1"/>
    <xf numFmtId="167" fontId="2" fillId="3" borderId="10" xfId="0" applyNumberFormat="1" applyFont="1" applyFill="1" applyBorder="1"/>
    <xf numFmtId="167" fontId="4" fillId="0" borderId="9" xfId="1" applyNumberFormat="1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2" fillId="3" borderId="11" xfId="0" applyNumberFormat="1" applyFont="1" applyFill="1" applyBorder="1"/>
    <xf numFmtId="0" fontId="0" fillId="0" borderId="0" xfId="0" applyFill="1"/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10" fontId="9" fillId="0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3" borderId="11" xfId="0" applyFont="1" applyFill="1" applyBorder="1" applyAlignment="1"/>
    <xf numFmtId="0" fontId="0" fillId="3" borderId="11" xfId="0" applyFill="1" applyBorder="1"/>
    <xf numFmtId="0" fontId="10" fillId="4" borderId="0" xfId="0" applyFont="1" applyFill="1" applyAlignment="1">
      <alignment vertical="center"/>
    </xf>
    <xf numFmtId="167" fontId="2" fillId="3" borderId="10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77</xdr:row>
          <xdr:rowOff>0</xdr:rowOff>
        </xdr:from>
        <xdr:to>
          <xdr:col>22</xdr:col>
          <xdr:colOff>123825</xdr:colOff>
          <xdr:row>82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126</xdr:row>
          <xdr:rowOff>0</xdr:rowOff>
        </xdr:from>
        <xdr:to>
          <xdr:col>16</xdr:col>
          <xdr:colOff>352425</xdr:colOff>
          <xdr:row>132</xdr:row>
          <xdr:rowOff>38100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140</xdr:row>
          <xdr:rowOff>0</xdr:rowOff>
        </xdr:from>
        <xdr:to>
          <xdr:col>16</xdr:col>
          <xdr:colOff>561975</xdr:colOff>
          <xdr:row>142</xdr:row>
          <xdr:rowOff>180975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69"/>
  <sheetViews>
    <sheetView tabSelected="1" workbookViewId="0">
      <pane ySplit="915" activePane="bottomLeft"/>
      <selection activeCell="B1" sqref="B1:I1"/>
      <selection pane="bottomLeft" activeCell="B63" sqref="B63"/>
    </sheetView>
  </sheetViews>
  <sheetFormatPr baseColWidth="10" defaultRowHeight="15" x14ac:dyDescent="0.25"/>
  <cols>
    <col min="1" max="1" width="5.7109375" customWidth="1"/>
    <col min="2" max="2" width="3.28515625" customWidth="1"/>
    <col min="3" max="3" width="13.42578125" customWidth="1"/>
    <col min="4" max="4" width="2.5703125" customWidth="1"/>
    <col min="5" max="5" width="3.28515625" customWidth="1"/>
    <col min="6" max="6" width="12.5703125" customWidth="1"/>
    <col min="7" max="7" width="2.5703125" customWidth="1"/>
    <col min="8" max="8" width="3.140625" customWidth="1"/>
    <col min="9" max="9" width="13.42578125" customWidth="1"/>
    <col min="10" max="10" width="3.85546875" customWidth="1"/>
    <col min="11" max="11" width="3.28515625" customWidth="1"/>
    <col min="12" max="12" width="13.140625" customWidth="1"/>
    <col min="13" max="13" width="2.28515625" customWidth="1"/>
    <col min="14" max="14" width="3.42578125" customWidth="1"/>
    <col min="15" max="15" width="12.7109375" customWidth="1"/>
    <col min="18" max="18" width="3.42578125" customWidth="1"/>
    <col min="21" max="21" width="2.85546875" customWidth="1"/>
  </cols>
  <sheetData>
    <row r="1" spans="1:16" ht="15.75" thickBot="1" x14ac:dyDescent="0.3">
      <c r="B1" s="88" t="s">
        <v>8</v>
      </c>
      <c r="C1" s="89"/>
      <c r="D1" s="89"/>
      <c r="E1" s="90"/>
      <c r="F1" s="61"/>
      <c r="G1" s="61"/>
      <c r="H1" s="61"/>
      <c r="I1" s="91"/>
    </row>
    <row r="3" spans="1:16" x14ac:dyDescent="0.25">
      <c r="A3" s="1"/>
    </row>
    <row r="4" spans="1:16" x14ac:dyDescent="0.25">
      <c r="A4" s="29" t="s">
        <v>124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6" spans="1:16" ht="15.75" thickBot="1" x14ac:dyDescent="0.3">
      <c r="C6" t="s">
        <v>9</v>
      </c>
      <c r="E6" t="s">
        <v>12</v>
      </c>
      <c r="I6" s="11">
        <v>1800</v>
      </c>
    </row>
    <row r="7" spans="1:16" ht="15.75" thickBot="1" x14ac:dyDescent="0.3">
      <c r="C7" t="s">
        <v>10</v>
      </c>
      <c r="E7" t="s">
        <v>12</v>
      </c>
      <c r="I7" s="11">
        <v>7240</v>
      </c>
      <c r="L7" s="19">
        <f>((I7+I6)/I8)*31.1</f>
        <v>213.14935557240335</v>
      </c>
    </row>
    <row r="8" spans="1:16" x14ac:dyDescent="0.25">
      <c r="C8" t="s">
        <v>11</v>
      </c>
      <c r="E8" t="s">
        <v>13</v>
      </c>
      <c r="I8" s="11">
        <v>1319</v>
      </c>
    </row>
    <row r="10" spans="1:16" x14ac:dyDescent="0.25">
      <c r="B10" s="2"/>
      <c r="C10" s="3">
        <v>6.85</v>
      </c>
      <c r="E10" s="2"/>
      <c r="F10" s="3">
        <v>68.53</v>
      </c>
      <c r="G10" s="4"/>
      <c r="H10" s="2"/>
      <c r="I10" s="3">
        <v>213.15</v>
      </c>
      <c r="K10" s="2"/>
      <c r="L10" s="3">
        <v>685.3</v>
      </c>
      <c r="N10" s="2"/>
      <c r="O10" s="5">
        <v>2131.5</v>
      </c>
    </row>
    <row r="12" spans="1:16" x14ac:dyDescent="0.25">
      <c r="B12" s="2"/>
      <c r="C12" s="3">
        <v>6.85</v>
      </c>
      <c r="E12" s="2"/>
      <c r="F12" s="3">
        <v>68.53</v>
      </c>
      <c r="G12" s="4"/>
      <c r="H12" s="6" t="s">
        <v>6</v>
      </c>
      <c r="I12" s="3">
        <v>213.15</v>
      </c>
      <c r="K12" s="2"/>
      <c r="L12" s="3">
        <v>685.3</v>
      </c>
      <c r="N12" s="2"/>
      <c r="O12" s="5">
        <v>2131.5</v>
      </c>
    </row>
    <row r="14" spans="1:16" x14ac:dyDescent="0.25">
      <c r="A14" s="21" t="s">
        <v>125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6" x14ac:dyDescent="0.25">
      <c r="B15" s="23"/>
      <c r="C15" s="24"/>
      <c r="D15" s="25"/>
      <c r="E15" s="26"/>
      <c r="F15" s="26"/>
      <c r="G15" s="26"/>
      <c r="H15" s="27"/>
      <c r="I15" s="28"/>
    </row>
    <row r="16" spans="1:16" x14ac:dyDescent="0.25">
      <c r="C16" t="s">
        <v>14</v>
      </c>
      <c r="E16" s="26"/>
      <c r="F16" t="s">
        <v>15</v>
      </c>
      <c r="G16" s="26"/>
      <c r="H16" s="27"/>
      <c r="I16" s="28"/>
    </row>
    <row r="17" spans="1:23" x14ac:dyDescent="0.25">
      <c r="C17" t="s">
        <v>16</v>
      </c>
      <c r="E17" s="26"/>
      <c r="F17" t="s">
        <v>17</v>
      </c>
      <c r="G17" s="26"/>
      <c r="H17" s="27"/>
      <c r="I17" s="28"/>
    </row>
    <row r="18" spans="1:23" x14ac:dyDescent="0.25">
      <c r="C18" t="s">
        <v>18</v>
      </c>
      <c r="E18" s="26"/>
      <c r="F18" t="s">
        <v>19</v>
      </c>
      <c r="G18" s="26"/>
      <c r="H18" s="27"/>
      <c r="I18" s="28"/>
    </row>
    <row r="19" spans="1:23" x14ac:dyDescent="0.25">
      <c r="C19" t="s">
        <v>22</v>
      </c>
      <c r="E19" s="26"/>
      <c r="F19" t="s">
        <v>23</v>
      </c>
      <c r="G19" s="26"/>
      <c r="H19" s="27"/>
      <c r="I19" s="28"/>
    </row>
    <row r="20" spans="1:23" x14ac:dyDescent="0.25">
      <c r="C20" t="s">
        <v>20</v>
      </c>
      <c r="E20" s="26"/>
      <c r="F20" t="s">
        <v>21</v>
      </c>
      <c r="G20" s="26"/>
      <c r="H20" s="27"/>
      <c r="I20" s="28"/>
    </row>
    <row r="22" spans="1:23" x14ac:dyDescent="0.25">
      <c r="B22" s="2"/>
      <c r="C22" s="30" t="s">
        <v>24</v>
      </c>
      <c r="D22" s="31"/>
      <c r="E22" s="7"/>
      <c r="F22" s="30" t="s">
        <v>16</v>
      </c>
      <c r="G22" s="31"/>
      <c r="H22" s="7"/>
      <c r="I22" s="30" t="s">
        <v>18</v>
      </c>
      <c r="J22" s="31"/>
      <c r="K22" s="7"/>
      <c r="L22" s="30" t="s">
        <v>22</v>
      </c>
      <c r="M22" s="31"/>
      <c r="N22" s="7"/>
      <c r="O22" s="30" t="s">
        <v>20</v>
      </c>
    </row>
    <row r="24" spans="1:23" x14ac:dyDescent="0.25">
      <c r="B24" s="2"/>
      <c r="C24" s="30" t="s">
        <v>24</v>
      </c>
      <c r="D24" s="31"/>
      <c r="E24" s="7"/>
      <c r="F24" s="30" t="s">
        <v>16</v>
      </c>
      <c r="G24" s="31"/>
      <c r="H24" s="7"/>
      <c r="I24" s="30" t="s">
        <v>18</v>
      </c>
      <c r="J24" s="31"/>
      <c r="K24" s="7"/>
      <c r="L24" s="30" t="s">
        <v>22</v>
      </c>
      <c r="M24" s="31"/>
      <c r="N24" s="6" t="s">
        <v>6</v>
      </c>
      <c r="O24" s="30" t="s">
        <v>20</v>
      </c>
    </row>
    <row r="26" spans="1:23" ht="15.75" thickBot="1" x14ac:dyDescent="0.3">
      <c r="A26" s="29" t="s">
        <v>126</v>
      </c>
      <c r="B26" s="3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23" ht="15.75" thickBot="1" x14ac:dyDescent="0.3">
      <c r="H27" s="8"/>
      <c r="P27" s="94" t="s">
        <v>26</v>
      </c>
      <c r="Q27" s="95"/>
      <c r="R27" s="95"/>
      <c r="S27" s="95"/>
      <c r="T27" s="96"/>
    </row>
    <row r="28" spans="1:23" ht="15.75" thickBot="1" x14ac:dyDescent="0.3">
      <c r="H28" s="8"/>
      <c r="P28" s="94" t="s">
        <v>0</v>
      </c>
      <c r="Q28" s="97"/>
      <c r="R28" s="13"/>
      <c r="S28" s="94" t="s">
        <v>1</v>
      </c>
      <c r="T28" s="96"/>
      <c r="V28" s="33">
        <v>0.49957175925925923</v>
      </c>
      <c r="W28" t="s">
        <v>30</v>
      </c>
    </row>
    <row r="29" spans="1:23" ht="15.75" thickBot="1" x14ac:dyDescent="0.3">
      <c r="C29" s="33"/>
      <c r="H29" s="8"/>
      <c r="P29" s="16" t="s">
        <v>3</v>
      </c>
      <c r="Q29" s="16" t="s">
        <v>4</v>
      </c>
      <c r="R29" s="34"/>
      <c r="S29" s="16" t="s">
        <v>4</v>
      </c>
      <c r="T29" s="16" t="s">
        <v>3</v>
      </c>
      <c r="V29" s="33">
        <v>0.49962962962962965</v>
      </c>
      <c r="W29" t="s">
        <v>31</v>
      </c>
    </row>
    <row r="30" spans="1:23" x14ac:dyDescent="0.25">
      <c r="H30" s="37"/>
      <c r="P30" s="35">
        <v>3560</v>
      </c>
      <c r="Q30" s="48">
        <v>126</v>
      </c>
      <c r="R30" s="49"/>
      <c r="S30" s="50">
        <v>128</v>
      </c>
      <c r="T30" s="36">
        <v>2670</v>
      </c>
      <c r="V30" s="33">
        <v>0.49966435185185182</v>
      </c>
      <c r="W30" t="s">
        <v>33</v>
      </c>
    </row>
    <row r="31" spans="1:23" x14ac:dyDescent="0.25">
      <c r="H31" s="37"/>
      <c r="I31" s="37"/>
      <c r="J31" s="37"/>
      <c r="K31" s="37"/>
      <c r="P31" s="38">
        <v>2450</v>
      </c>
      <c r="Q31" s="48">
        <v>125</v>
      </c>
      <c r="R31" s="49"/>
      <c r="S31" s="50">
        <v>129</v>
      </c>
      <c r="T31" s="36">
        <v>5040</v>
      </c>
    </row>
    <row r="32" spans="1:23" ht="15.75" thickBot="1" x14ac:dyDescent="0.3">
      <c r="H32" s="37"/>
      <c r="I32" s="37"/>
      <c r="J32" s="37"/>
      <c r="P32" s="46">
        <v>1860</v>
      </c>
      <c r="Q32" s="51">
        <v>124</v>
      </c>
      <c r="R32" s="52"/>
      <c r="S32" s="53">
        <v>130</v>
      </c>
      <c r="T32" s="47">
        <v>2040</v>
      </c>
    </row>
    <row r="33" spans="3:24" ht="15.75" thickBot="1" x14ac:dyDescent="0.3"/>
    <row r="34" spans="3:24" ht="15.75" thickBot="1" x14ac:dyDescent="0.3">
      <c r="C34" s="33">
        <v>0.49957175925925923</v>
      </c>
      <c r="D34" t="s">
        <v>30</v>
      </c>
      <c r="P34" s="94" t="s">
        <v>27</v>
      </c>
      <c r="Q34" s="95"/>
      <c r="R34" s="95"/>
      <c r="S34" s="95"/>
      <c r="T34" s="96"/>
      <c r="V34" s="94" t="s">
        <v>2</v>
      </c>
      <c r="W34" s="95"/>
      <c r="X34" s="96"/>
    </row>
    <row r="35" spans="3:24" ht="15.75" thickBot="1" x14ac:dyDescent="0.3">
      <c r="P35" s="94" t="s">
        <v>0</v>
      </c>
      <c r="Q35" s="97"/>
      <c r="R35" s="13"/>
      <c r="S35" s="94" t="s">
        <v>1</v>
      </c>
      <c r="T35" s="96"/>
      <c r="V35" s="39" t="s">
        <v>5</v>
      </c>
      <c r="W35" s="40" t="s">
        <v>4</v>
      </c>
      <c r="X35" s="40" t="s">
        <v>3</v>
      </c>
    </row>
    <row r="36" spans="3:24" ht="15.75" thickBot="1" x14ac:dyDescent="0.3">
      <c r="P36" s="16" t="s">
        <v>3</v>
      </c>
      <c r="Q36" s="16" t="s">
        <v>4</v>
      </c>
      <c r="R36" s="34"/>
      <c r="S36" s="16" t="s">
        <v>4</v>
      </c>
      <c r="T36" s="16" t="s">
        <v>3</v>
      </c>
      <c r="V36" s="41">
        <v>0.49957175925925923</v>
      </c>
      <c r="W36" s="60">
        <v>126</v>
      </c>
      <c r="X36" s="42">
        <v>3560</v>
      </c>
    </row>
    <row r="37" spans="3:24" ht="15.75" thickBot="1" x14ac:dyDescent="0.3">
      <c r="P37" s="55">
        <f>P31-(4000-P30)</f>
        <v>2010</v>
      </c>
      <c r="Q37" s="48">
        <v>125</v>
      </c>
      <c r="R37" s="13"/>
      <c r="S37" s="56">
        <v>128</v>
      </c>
      <c r="T37" s="57">
        <v>2670</v>
      </c>
      <c r="V37" s="41">
        <v>0.49957175925925923</v>
      </c>
      <c r="W37" s="60">
        <v>125</v>
      </c>
      <c r="X37" s="42">
        <v>440</v>
      </c>
    </row>
    <row r="38" spans="3:24" ht="15.75" thickBot="1" x14ac:dyDescent="0.3">
      <c r="P38" s="46">
        <v>1240</v>
      </c>
      <c r="Q38" s="51">
        <v>124</v>
      </c>
      <c r="R38" s="13"/>
      <c r="S38" s="53">
        <v>129</v>
      </c>
      <c r="T38" s="46">
        <v>5040</v>
      </c>
    </row>
    <row r="39" spans="3:24" ht="15.75" thickBot="1" x14ac:dyDescent="0.3"/>
    <row r="40" spans="3:24" ht="15.75" thickBot="1" x14ac:dyDescent="0.3">
      <c r="C40" s="33">
        <v>0.49962962962962965</v>
      </c>
      <c r="D40" t="s">
        <v>31</v>
      </c>
      <c r="P40" s="94" t="s">
        <v>28</v>
      </c>
      <c r="Q40" s="95"/>
      <c r="R40" s="95"/>
      <c r="S40" s="95"/>
      <c r="T40" s="96"/>
      <c r="V40" t="s">
        <v>32</v>
      </c>
    </row>
    <row r="41" spans="3:24" ht="15.75" thickBot="1" x14ac:dyDescent="0.3">
      <c r="P41" s="94" t="s">
        <v>0</v>
      </c>
      <c r="Q41" s="97"/>
      <c r="R41" s="13"/>
      <c r="S41" s="94" t="s">
        <v>1</v>
      </c>
      <c r="T41" s="96"/>
    </row>
    <row r="42" spans="3:24" ht="15.75" thickBot="1" x14ac:dyDescent="0.3">
      <c r="P42" s="16" t="s">
        <v>3</v>
      </c>
      <c r="Q42" s="16" t="s">
        <v>4</v>
      </c>
      <c r="R42" s="34"/>
      <c r="S42" s="16" t="s">
        <v>4</v>
      </c>
      <c r="T42" s="16" t="s">
        <v>3</v>
      </c>
    </row>
    <row r="43" spans="3:24" x14ac:dyDescent="0.25">
      <c r="P43" s="58">
        <v>2010</v>
      </c>
      <c r="Q43" s="48">
        <v>125</v>
      </c>
      <c r="R43" s="13"/>
      <c r="S43" s="59">
        <v>126</v>
      </c>
      <c r="T43" s="55">
        <v>550</v>
      </c>
    </row>
    <row r="44" spans="3:24" ht="15.75" thickBot="1" x14ac:dyDescent="0.3">
      <c r="P44" s="46">
        <v>1240</v>
      </c>
      <c r="Q44" s="51">
        <v>124</v>
      </c>
      <c r="R44" s="13"/>
      <c r="S44" s="53">
        <v>128</v>
      </c>
      <c r="T44" s="46">
        <v>2670</v>
      </c>
    </row>
    <row r="45" spans="3:24" ht="15.75" thickBot="1" x14ac:dyDescent="0.3">
      <c r="P45" s="37"/>
      <c r="Q45" s="44"/>
      <c r="S45" s="44"/>
      <c r="T45" s="37"/>
    </row>
    <row r="46" spans="3:24" ht="15.75" thickBot="1" x14ac:dyDescent="0.3">
      <c r="C46" s="33">
        <v>0.49966435185185182</v>
      </c>
      <c r="D46" t="s">
        <v>33</v>
      </c>
      <c r="P46" s="94" t="s">
        <v>29</v>
      </c>
      <c r="Q46" s="95"/>
      <c r="R46" s="95"/>
      <c r="S46" s="95"/>
      <c r="T46" s="96"/>
      <c r="V46" s="94" t="s">
        <v>2</v>
      </c>
      <c r="W46" s="95"/>
      <c r="X46" s="96"/>
    </row>
    <row r="47" spans="3:24" ht="15.75" thickBot="1" x14ac:dyDescent="0.3">
      <c r="I47" s="45" t="s">
        <v>25</v>
      </c>
      <c r="J47" s="61"/>
      <c r="K47" s="61"/>
      <c r="L47" s="17" t="s">
        <v>34</v>
      </c>
      <c r="P47" s="94" t="s">
        <v>0</v>
      </c>
      <c r="Q47" s="97"/>
      <c r="R47" s="13"/>
      <c r="S47" s="94" t="s">
        <v>1</v>
      </c>
      <c r="T47" s="96"/>
      <c r="V47" s="39" t="s">
        <v>5</v>
      </c>
      <c r="W47" s="40" t="s">
        <v>4</v>
      </c>
      <c r="X47" s="40" t="s">
        <v>3</v>
      </c>
    </row>
    <row r="48" spans="3:24" ht="15.75" thickBot="1" x14ac:dyDescent="0.3">
      <c r="P48" s="16" t="s">
        <v>3</v>
      </c>
      <c r="Q48" s="16" t="s">
        <v>4</v>
      </c>
      <c r="R48" s="34"/>
      <c r="S48" s="16" t="s">
        <v>4</v>
      </c>
      <c r="T48" s="16" t="s">
        <v>3</v>
      </c>
      <c r="V48" s="41">
        <v>0.49967592592592597</v>
      </c>
      <c r="W48" s="51">
        <v>126</v>
      </c>
      <c r="X48" s="42">
        <v>550</v>
      </c>
    </row>
    <row r="49" spans="1:24" x14ac:dyDescent="0.25">
      <c r="B49" s="2"/>
      <c r="C49" s="3" t="s">
        <v>42</v>
      </c>
      <c r="E49" s="2"/>
      <c r="F49" s="3" t="s">
        <v>43</v>
      </c>
      <c r="G49" s="4"/>
      <c r="H49" s="2"/>
      <c r="I49" s="3" t="s">
        <v>44</v>
      </c>
      <c r="K49" s="2"/>
      <c r="L49" s="3" t="s">
        <v>45</v>
      </c>
      <c r="N49" s="2"/>
      <c r="O49" s="5" t="s">
        <v>46</v>
      </c>
      <c r="P49" s="55">
        <f>850-T43</f>
        <v>300</v>
      </c>
      <c r="Q49" s="54">
        <v>126</v>
      </c>
      <c r="R49" s="13"/>
      <c r="S49" s="50">
        <v>128</v>
      </c>
      <c r="T49" s="36">
        <v>2670</v>
      </c>
    </row>
    <row r="50" spans="1:24" ht="15.75" thickBot="1" x14ac:dyDescent="0.3">
      <c r="P50" s="35">
        <v>2010</v>
      </c>
      <c r="Q50" s="48">
        <v>125</v>
      </c>
      <c r="R50" s="13"/>
      <c r="S50" s="50">
        <v>129</v>
      </c>
      <c r="T50" s="36">
        <v>5040</v>
      </c>
      <c r="X50" s="20" t="s">
        <v>52</v>
      </c>
    </row>
    <row r="51" spans="1:24" ht="15.75" thickBot="1" x14ac:dyDescent="0.3">
      <c r="B51" s="6" t="s">
        <v>6</v>
      </c>
      <c r="C51" s="3" t="s">
        <v>42</v>
      </c>
      <c r="E51" s="2"/>
      <c r="F51" s="3" t="s">
        <v>43</v>
      </c>
      <c r="G51" s="4"/>
      <c r="H51" s="2"/>
      <c r="I51" s="3" t="s">
        <v>44</v>
      </c>
      <c r="K51" s="2"/>
      <c r="L51" s="3" t="s">
        <v>45</v>
      </c>
      <c r="N51" s="2"/>
      <c r="O51" s="5" t="s">
        <v>46</v>
      </c>
      <c r="P51" s="46">
        <v>1240</v>
      </c>
      <c r="Q51" s="51">
        <v>124</v>
      </c>
      <c r="S51" s="53">
        <v>130</v>
      </c>
      <c r="T51" s="47">
        <v>2040</v>
      </c>
      <c r="X51" s="15">
        <f>X36+X37+X48</f>
        <v>4550</v>
      </c>
    </row>
    <row r="53" spans="1:24" x14ac:dyDescent="0.25">
      <c r="A53" s="29" t="s">
        <v>127</v>
      </c>
      <c r="B53" s="21"/>
      <c r="C53" s="22"/>
      <c r="D53" s="22"/>
      <c r="E53" s="22"/>
      <c r="F53" s="22"/>
      <c r="G53" s="22"/>
      <c r="H53" s="22"/>
      <c r="I53" s="22"/>
      <c r="J53" s="22"/>
    </row>
    <row r="54" spans="1:24" ht="15.75" thickBot="1" x14ac:dyDescent="0.3"/>
    <row r="55" spans="1:24" ht="15.75" thickBot="1" x14ac:dyDescent="0.3">
      <c r="H55" s="45" t="s">
        <v>36</v>
      </c>
      <c r="I55" s="62"/>
      <c r="J55" s="18"/>
      <c r="K55" s="62"/>
      <c r="L55" s="17" t="s">
        <v>35</v>
      </c>
    </row>
    <row r="57" spans="1:24" x14ac:dyDescent="0.25">
      <c r="B57" s="2"/>
      <c r="C57" s="3" t="s">
        <v>47</v>
      </c>
      <c r="E57" s="2"/>
      <c r="F57" s="3" t="s">
        <v>48</v>
      </c>
      <c r="G57" s="4"/>
      <c r="H57" s="2"/>
      <c r="I57" s="3" t="s">
        <v>49</v>
      </c>
      <c r="K57" s="2"/>
      <c r="L57" s="3" t="s">
        <v>50</v>
      </c>
      <c r="N57" s="2"/>
      <c r="O57" s="5" t="s">
        <v>35</v>
      </c>
    </row>
    <row r="59" spans="1:24" x14ac:dyDescent="0.25">
      <c r="B59" s="2"/>
      <c r="C59" s="3" t="s">
        <v>47</v>
      </c>
      <c r="E59" s="2"/>
      <c r="F59" s="3" t="s">
        <v>48</v>
      </c>
      <c r="G59" s="4"/>
      <c r="H59" s="2"/>
      <c r="I59" s="3" t="s">
        <v>49</v>
      </c>
      <c r="K59" s="2"/>
      <c r="L59" s="3" t="s">
        <v>50</v>
      </c>
      <c r="N59" s="6" t="s">
        <v>6</v>
      </c>
      <c r="O59" s="5" t="s">
        <v>35</v>
      </c>
    </row>
    <row r="61" spans="1:24" ht="15.75" thickBot="1" x14ac:dyDescent="0.3">
      <c r="A61" s="29" t="s">
        <v>58</v>
      </c>
      <c r="B61" s="3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24" ht="15.75" thickBot="1" x14ac:dyDescent="0.3">
      <c r="B62" s="29" t="s">
        <v>128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94" t="s">
        <v>38</v>
      </c>
      <c r="Q62" s="95"/>
      <c r="R62" s="95"/>
      <c r="S62" s="95"/>
      <c r="T62" s="96"/>
    </row>
    <row r="63" spans="1:24" ht="15.75" thickBot="1" x14ac:dyDescent="0.3">
      <c r="P63" s="94" t="s">
        <v>0</v>
      </c>
      <c r="Q63" s="97"/>
      <c r="R63" s="13"/>
      <c r="S63" s="94" t="s">
        <v>1</v>
      </c>
      <c r="T63" s="96"/>
    </row>
    <row r="64" spans="1:24" ht="15.75" thickBot="1" x14ac:dyDescent="0.3">
      <c r="P64" s="16" t="s">
        <v>3</v>
      </c>
      <c r="Q64" s="16" t="s">
        <v>4</v>
      </c>
      <c r="R64" s="34"/>
      <c r="S64" s="16" t="s">
        <v>4</v>
      </c>
      <c r="T64" s="16" t="s">
        <v>3</v>
      </c>
    </row>
    <row r="65" spans="1:22" x14ac:dyDescent="0.25">
      <c r="C65" s="9" t="s">
        <v>39</v>
      </c>
      <c r="F65" s="63" t="s">
        <v>40</v>
      </c>
      <c r="P65" s="35">
        <v>3560</v>
      </c>
      <c r="Q65" s="48">
        <v>126</v>
      </c>
      <c r="R65" s="49"/>
      <c r="S65" s="50">
        <v>129</v>
      </c>
      <c r="T65" s="36">
        <v>5040</v>
      </c>
    </row>
    <row r="66" spans="1:22" x14ac:dyDescent="0.25">
      <c r="C66" s="9"/>
      <c r="P66" s="38">
        <v>2450</v>
      </c>
      <c r="Q66" s="48">
        <v>125</v>
      </c>
      <c r="R66" s="49"/>
      <c r="S66" s="50">
        <v>130</v>
      </c>
      <c r="T66" s="36">
        <v>2040</v>
      </c>
    </row>
    <row r="67" spans="1:22" ht="15.75" thickBot="1" x14ac:dyDescent="0.3">
      <c r="C67" s="33">
        <v>0.49950231481481483</v>
      </c>
      <c r="F67" s="63" t="s">
        <v>41</v>
      </c>
      <c r="P67" s="46">
        <v>1860</v>
      </c>
      <c r="Q67" s="51">
        <v>124</v>
      </c>
      <c r="R67" s="52"/>
      <c r="S67" s="53">
        <v>131</v>
      </c>
      <c r="T67" s="47">
        <v>2040</v>
      </c>
    </row>
    <row r="68" spans="1:22" ht="15.75" thickBot="1" x14ac:dyDescent="0.3"/>
    <row r="69" spans="1:22" ht="15.75" thickBot="1" x14ac:dyDescent="0.3">
      <c r="P69" s="94" t="s">
        <v>37</v>
      </c>
      <c r="Q69" s="95"/>
      <c r="R69" s="95"/>
      <c r="S69" s="95"/>
      <c r="T69" s="96"/>
    </row>
    <row r="70" spans="1:22" ht="15.75" thickBot="1" x14ac:dyDescent="0.3">
      <c r="P70" s="94" t="s">
        <v>0</v>
      </c>
      <c r="Q70" s="97"/>
      <c r="R70" s="13"/>
      <c r="S70" s="94" t="s">
        <v>1</v>
      </c>
      <c r="T70" s="96"/>
    </row>
    <row r="71" spans="1:22" ht="15.75" thickBot="1" x14ac:dyDescent="0.3">
      <c r="B71" s="2"/>
      <c r="C71" s="3" t="s">
        <v>53</v>
      </c>
      <c r="E71" s="2"/>
      <c r="F71" s="3" t="s">
        <v>54</v>
      </c>
      <c r="G71" s="4"/>
      <c r="H71" s="2"/>
      <c r="I71" s="3" t="s">
        <v>55</v>
      </c>
      <c r="K71" s="2"/>
      <c r="L71" s="3" t="s">
        <v>56</v>
      </c>
      <c r="N71" s="2"/>
      <c r="O71" s="5" t="s">
        <v>57</v>
      </c>
      <c r="P71" s="16" t="s">
        <v>3</v>
      </c>
      <c r="Q71" s="16" t="s">
        <v>4</v>
      </c>
      <c r="R71" s="34"/>
      <c r="S71" s="16" t="s">
        <v>4</v>
      </c>
      <c r="T71" s="16" t="s">
        <v>3</v>
      </c>
      <c r="V71" s="64" t="s">
        <v>51</v>
      </c>
    </row>
    <row r="72" spans="1:22" ht="15.75" thickBot="1" x14ac:dyDescent="0.3">
      <c r="P72" s="35">
        <v>4020</v>
      </c>
      <c r="Q72" s="48">
        <v>126</v>
      </c>
      <c r="R72" s="49"/>
      <c r="S72" s="50">
        <v>129</v>
      </c>
      <c r="T72" s="43">
        <v>5040</v>
      </c>
      <c r="V72" s="65">
        <f>S72-Q72</f>
        <v>3</v>
      </c>
    </row>
    <row r="73" spans="1:22" x14ac:dyDescent="0.25">
      <c r="B73" s="2"/>
      <c r="C73" s="3" t="s">
        <v>53</v>
      </c>
      <c r="E73" s="2"/>
      <c r="F73" s="3" t="s">
        <v>54</v>
      </c>
      <c r="G73" s="4"/>
      <c r="H73" s="2"/>
      <c r="I73" s="3" t="s">
        <v>55</v>
      </c>
      <c r="K73" s="6" t="s">
        <v>6</v>
      </c>
      <c r="L73" s="3" t="s">
        <v>56</v>
      </c>
      <c r="N73" s="2"/>
      <c r="O73" s="5" t="s">
        <v>57</v>
      </c>
      <c r="P73" s="38">
        <v>2450</v>
      </c>
      <c r="Q73" s="48">
        <v>125</v>
      </c>
      <c r="R73" s="49"/>
      <c r="S73" s="50">
        <v>130</v>
      </c>
      <c r="T73" s="36">
        <v>2040</v>
      </c>
    </row>
    <row r="74" spans="1:22" ht="15.75" thickBot="1" x14ac:dyDescent="0.3">
      <c r="P74" s="46">
        <v>1860</v>
      </c>
      <c r="Q74" s="51">
        <v>124</v>
      </c>
      <c r="R74" s="52"/>
      <c r="S74" s="53">
        <v>131</v>
      </c>
      <c r="T74" s="47">
        <v>2040</v>
      </c>
    </row>
    <row r="76" spans="1:22" x14ac:dyDescent="0.25">
      <c r="A76" s="29" t="s">
        <v>121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8" spans="1:22" x14ac:dyDescent="0.25">
      <c r="C78" t="s">
        <v>62</v>
      </c>
      <c r="E78" t="s">
        <v>60</v>
      </c>
      <c r="F78" s="66">
        <v>1.0144500000000001</v>
      </c>
      <c r="I78" s="66"/>
    </row>
    <row r="79" spans="1:22" x14ac:dyDescent="0.25">
      <c r="C79" t="s">
        <v>59</v>
      </c>
      <c r="E79" t="s">
        <v>61</v>
      </c>
      <c r="F79" s="10">
        <v>3.4700000000000002E-2</v>
      </c>
    </row>
    <row r="80" spans="1:22" x14ac:dyDescent="0.25">
      <c r="C80" t="s">
        <v>63</v>
      </c>
      <c r="E80" t="s">
        <v>7</v>
      </c>
      <c r="F80">
        <v>8</v>
      </c>
    </row>
    <row r="81" spans="1:19" ht="15.75" thickBot="1" x14ac:dyDescent="0.3"/>
    <row r="82" spans="1:19" ht="15.75" thickBot="1" x14ac:dyDescent="0.3">
      <c r="C82" s="45" t="s">
        <v>64</v>
      </c>
      <c r="D82" s="62"/>
      <c r="E82" s="62" t="s">
        <v>65</v>
      </c>
      <c r="F82" s="67">
        <f>(F79*(F78-(1+F79)^-F80)/(1-(1+F79)^-F80))</f>
        <v>3.6799506334745609E-2</v>
      </c>
    </row>
    <row r="84" spans="1:19" x14ac:dyDescent="0.25">
      <c r="B84" s="2"/>
      <c r="C84" s="68">
        <v>2.6800000000000001E-2</v>
      </c>
      <c r="E84" s="2"/>
      <c r="F84" s="68">
        <v>3.6799999999999999E-2</v>
      </c>
      <c r="G84" s="4"/>
      <c r="H84" s="2"/>
      <c r="I84" s="68">
        <v>4.3799999999999999E-2</v>
      </c>
      <c r="K84" s="2"/>
      <c r="L84" s="68">
        <v>3.1800000000000002E-2</v>
      </c>
      <c r="N84" s="2"/>
      <c r="O84" s="69">
        <v>4.1799999999999997E-2</v>
      </c>
    </row>
    <row r="86" spans="1:19" x14ac:dyDescent="0.25">
      <c r="B86" s="2"/>
      <c r="C86" s="68">
        <v>2.6800000000000001E-2</v>
      </c>
      <c r="E86" s="6" t="s">
        <v>6</v>
      </c>
      <c r="F86" s="68">
        <v>3.6799999999999999E-2</v>
      </c>
      <c r="G86" s="4"/>
      <c r="H86" s="2"/>
      <c r="I86" s="68">
        <v>4.3799999999999999E-2</v>
      </c>
      <c r="K86" s="2"/>
      <c r="L86" s="68">
        <v>3.1800000000000002E-2</v>
      </c>
      <c r="N86" s="2"/>
      <c r="O86" s="69">
        <v>4.1799999999999997E-2</v>
      </c>
    </row>
    <row r="88" spans="1:19" x14ac:dyDescent="0.25">
      <c r="A88" s="29" t="s">
        <v>122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</row>
    <row r="91" spans="1:19" x14ac:dyDescent="0.25">
      <c r="C91" t="s">
        <v>71</v>
      </c>
      <c r="E91" t="s">
        <v>60</v>
      </c>
      <c r="F91" s="10">
        <v>0.82199999999999995</v>
      </c>
      <c r="I91" s="71"/>
    </row>
    <row r="92" spans="1:19" x14ac:dyDescent="0.25">
      <c r="C92" t="s">
        <v>72</v>
      </c>
      <c r="E92" t="s">
        <v>7</v>
      </c>
      <c r="F92">
        <v>5</v>
      </c>
      <c r="L92" t="s">
        <v>76</v>
      </c>
    </row>
    <row r="93" spans="1:19" x14ac:dyDescent="0.25">
      <c r="C93" t="s">
        <v>73</v>
      </c>
      <c r="F93" s="10">
        <v>8.0000000000000002E-3</v>
      </c>
      <c r="I93" t="s">
        <v>77</v>
      </c>
      <c r="L93" s="70">
        <f>(F99-F91)/F91</f>
        <v>-3.7590305092302358E-2</v>
      </c>
    </row>
    <row r="94" spans="1:19" ht="15.75" thickBot="1" x14ac:dyDescent="0.3">
      <c r="C94" t="s">
        <v>68</v>
      </c>
      <c r="E94" t="s">
        <v>61</v>
      </c>
      <c r="F94" s="12">
        <f>(1/F91)^(1/F92)-1</f>
        <v>3.9981554340766445E-2</v>
      </c>
      <c r="I94" t="s">
        <v>78</v>
      </c>
      <c r="L94" s="70">
        <f>-F95*F93/(1+F94)</f>
        <v>-3.846222063559155E-2</v>
      </c>
    </row>
    <row r="95" spans="1:19" ht="15.75" thickBot="1" x14ac:dyDescent="0.3">
      <c r="C95" t="s">
        <v>66</v>
      </c>
      <c r="E95" t="s">
        <v>69</v>
      </c>
      <c r="F95">
        <f>F92</f>
        <v>5</v>
      </c>
      <c r="I95" t="s">
        <v>79</v>
      </c>
      <c r="L95" s="72">
        <f>L94+0.5*F96*(F93/(1+F94))^2</f>
        <v>-3.7574615185858994E-2</v>
      </c>
    </row>
    <row r="96" spans="1:19" x14ac:dyDescent="0.25">
      <c r="C96" t="s">
        <v>67</v>
      </c>
      <c r="E96" t="s">
        <v>70</v>
      </c>
      <c r="F96">
        <f>F92*(F92+1)</f>
        <v>30</v>
      </c>
    </row>
    <row r="98" spans="1:19" x14ac:dyDescent="0.25">
      <c r="E98" t="s">
        <v>74</v>
      </c>
      <c r="F98" s="10">
        <f>F94+F93</f>
        <v>4.7981554340766445E-2</v>
      </c>
      <c r="Q98" s="10"/>
    </row>
    <row r="99" spans="1:19" x14ac:dyDescent="0.25">
      <c r="E99" t="s">
        <v>75</v>
      </c>
      <c r="F99" s="12">
        <f>1/(1+F98)^F92</f>
        <v>0.79110076921412742</v>
      </c>
    </row>
    <row r="101" spans="1:19" x14ac:dyDescent="0.25">
      <c r="B101" s="2"/>
      <c r="C101" s="74">
        <v>3.7589999999999998E-2</v>
      </c>
      <c r="E101" s="2"/>
      <c r="F101" s="3">
        <v>30</v>
      </c>
      <c r="G101" s="4"/>
      <c r="H101" s="2"/>
      <c r="I101" s="74">
        <v>-3.8399999999999997E-2</v>
      </c>
      <c r="K101" s="2"/>
      <c r="L101" s="74">
        <v>-3.7569999999999999E-2</v>
      </c>
      <c r="N101" s="2"/>
      <c r="O101" s="73">
        <v>-3.09E-2</v>
      </c>
    </row>
    <row r="103" spans="1:19" x14ac:dyDescent="0.25">
      <c r="B103" s="2"/>
      <c r="C103" s="74">
        <v>3.7589999999999998E-2</v>
      </c>
      <c r="E103" s="2"/>
      <c r="F103" s="3">
        <v>30</v>
      </c>
      <c r="G103" s="4"/>
      <c r="H103" s="2"/>
      <c r="I103" s="74">
        <v>-3.8399999999999997E-2</v>
      </c>
      <c r="K103" s="6" t="s">
        <v>6</v>
      </c>
      <c r="L103" s="74">
        <v>-3.7569999999999999E-2</v>
      </c>
      <c r="N103" s="2"/>
      <c r="O103" s="73">
        <v>-3.09E-2</v>
      </c>
    </row>
    <row r="105" spans="1:19" x14ac:dyDescent="0.25">
      <c r="A105" s="29" t="s">
        <v>90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1:19" x14ac:dyDescent="0.25">
      <c r="B106" t="s">
        <v>89</v>
      </c>
    </row>
    <row r="107" spans="1:19" x14ac:dyDescent="0.25">
      <c r="B107" s="75"/>
    </row>
    <row r="108" spans="1:19" x14ac:dyDescent="0.25">
      <c r="B108" s="76"/>
      <c r="C108" t="s">
        <v>80</v>
      </c>
      <c r="F108">
        <v>23.6387</v>
      </c>
      <c r="I108" t="s">
        <v>85</v>
      </c>
      <c r="L108" s="14">
        <f>1/F108</f>
        <v>4.2303510768358664E-2</v>
      </c>
    </row>
    <row r="109" spans="1:19" x14ac:dyDescent="0.25">
      <c r="C109" t="s">
        <v>81</v>
      </c>
      <c r="F109">
        <v>1.05125</v>
      </c>
      <c r="I109" t="s">
        <v>86</v>
      </c>
      <c r="L109" s="14">
        <f t="shared" ref="L109:L111" si="0">1/F109</f>
        <v>0.95124851367419738</v>
      </c>
    </row>
    <row r="110" spans="1:19" x14ac:dyDescent="0.25">
      <c r="C110" t="s">
        <v>82</v>
      </c>
      <c r="F110">
        <v>1.23828</v>
      </c>
      <c r="I110" t="s">
        <v>87</v>
      </c>
      <c r="L110" s="14">
        <f t="shared" si="0"/>
        <v>0.80757179313240945</v>
      </c>
    </row>
    <row r="111" spans="1:19" x14ac:dyDescent="0.25">
      <c r="C111" t="s">
        <v>83</v>
      </c>
      <c r="F111">
        <v>0.15145</v>
      </c>
      <c r="I111" t="s">
        <v>88</v>
      </c>
      <c r="L111" s="14">
        <f t="shared" si="0"/>
        <v>6.602839220864972</v>
      </c>
    </row>
    <row r="112" spans="1:19" ht="15.75" thickBot="1" x14ac:dyDescent="0.3"/>
    <row r="113" spans="1:19" ht="15.75" thickBot="1" x14ac:dyDescent="0.3">
      <c r="C113" s="45" t="s">
        <v>84</v>
      </c>
      <c r="D113" s="62"/>
      <c r="E113" s="62"/>
      <c r="F113" s="77">
        <f>(1/F108)*(1/F109)*(1/F110)*(1/F111)</f>
        <v>0.21457655377800314</v>
      </c>
      <c r="L113" s="14">
        <f>L108*L109*L110*L111</f>
        <v>0.21457655377800314</v>
      </c>
    </row>
    <row r="116" spans="1:19" x14ac:dyDescent="0.25">
      <c r="B116" s="2"/>
      <c r="C116" s="3">
        <v>0.215</v>
      </c>
      <c r="E116" s="2"/>
      <c r="F116" s="3">
        <v>2.15</v>
      </c>
      <c r="G116" s="4"/>
      <c r="H116" s="2"/>
      <c r="I116" s="3">
        <v>4.66</v>
      </c>
      <c r="K116" s="2"/>
      <c r="L116" s="3">
        <v>0.46</v>
      </c>
      <c r="N116" s="2"/>
      <c r="O116" s="5">
        <v>4660</v>
      </c>
    </row>
    <row r="118" spans="1:19" x14ac:dyDescent="0.25">
      <c r="B118" s="6" t="s">
        <v>6</v>
      </c>
      <c r="C118" s="3">
        <v>0.215</v>
      </c>
      <c r="E118" s="2"/>
      <c r="F118" s="3">
        <v>2.15</v>
      </c>
      <c r="G118" s="4"/>
      <c r="H118" s="2"/>
      <c r="I118" s="3">
        <v>4.66</v>
      </c>
      <c r="K118" s="2"/>
      <c r="L118" s="3">
        <v>0.46</v>
      </c>
      <c r="N118" s="2"/>
      <c r="O118" s="5">
        <v>4660</v>
      </c>
    </row>
    <row r="120" spans="1:19" x14ac:dyDescent="0.25">
      <c r="A120" s="29" t="s">
        <v>99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9" x14ac:dyDescent="0.25">
      <c r="B121" s="92" t="s">
        <v>123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1:19" s="78" customFormat="1" x14ac:dyDescent="0.25">
      <c r="F122" s="79" t="s">
        <v>97</v>
      </c>
      <c r="I122" s="80"/>
      <c r="L122" s="78" t="s">
        <v>98</v>
      </c>
      <c r="O122" s="81"/>
    </row>
    <row r="123" spans="1:19" s="78" customFormat="1" x14ac:dyDescent="0.25">
      <c r="B123" s="82" t="s">
        <v>91</v>
      </c>
      <c r="C123" s="82"/>
      <c r="F123" s="79">
        <v>0.62</v>
      </c>
      <c r="G123" s="83"/>
      <c r="H123" s="83"/>
      <c r="I123" s="81" t="s">
        <v>92</v>
      </c>
      <c r="L123" s="84">
        <v>1.2E-2</v>
      </c>
      <c r="O123" s="81"/>
    </row>
    <row r="124" spans="1:19" s="78" customFormat="1" x14ac:dyDescent="0.25">
      <c r="B124" s="82" t="s">
        <v>93</v>
      </c>
      <c r="C124" s="82"/>
      <c r="F124" s="80">
        <v>0.73</v>
      </c>
      <c r="G124" s="83"/>
      <c r="H124" s="83"/>
      <c r="I124" s="81" t="s">
        <v>94</v>
      </c>
      <c r="L124" s="84">
        <v>8.9999999999999993E-3</v>
      </c>
      <c r="O124" s="81"/>
    </row>
    <row r="125" spans="1:19" s="78" customFormat="1" x14ac:dyDescent="0.25">
      <c r="C125" s="81" t="s">
        <v>95</v>
      </c>
      <c r="I125" s="81" t="s">
        <v>96</v>
      </c>
      <c r="L125" s="84">
        <v>6.0000000000000001E-3</v>
      </c>
      <c r="O125" s="81"/>
    </row>
    <row r="126" spans="1:19" x14ac:dyDescent="0.25">
      <c r="O126" s="81"/>
      <c r="P126" s="78"/>
      <c r="S126" s="78"/>
    </row>
    <row r="127" spans="1:19" x14ac:dyDescent="0.25">
      <c r="C127" t="s">
        <v>101</v>
      </c>
      <c r="F127" s="85">
        <f>1/F123</f>
        <v>1.6129032258064517</v>
      </c>
      <c r="S127" s="78"/>
    </row>
    <row r="128" spans="1:19" x14ac:dyDescent="0.25">
      <c r="S128" s="78"/>
    </row>
    <row r="129" spans="1:19" x14ac:dyDescent="0.25">
      <c r="C129" t="s">
        <v>100</v>
      </c>
      <c r="F129" s="85">
        <f>F127*F124</f>
        <v>1.1774193548387097</v>
      </c>
      <c r="S129" s="78"/>
    </row>
    <row r="130" spans="1:19" ht="15.75" thickBot="1" x14ac:dyDescent="0.3">
      <c r="S130" s="78"/>
    </row>
    <row r="131" spans="1:19" ht="15.75" thickBot="1" x14ac:dyDescent="0.3">
      <c r="C131" s="45" t="s">
        <v>102</v>
      </c>
      <c r="D131" s="62"/>
      <c r="E131" s="62"/>
      <c r="F131" s="86">
        <f>F129/(1+(L125-L124)*(180/(360+L124*180)))</f>
        <v>1.1791802013314894</v>
      </c>
      <c r="S131" s="78"/>
    </row>
    <row r="134" spans="1:19" x14ac:dyDescent="0.25">
      <c r="B134" s="2"/>
      <c r="C134" s="87">
        <v>0.84899999999999998</v>
      </c>
      <c r="E134" s="2"/>
      <c r="F134" s="87">
        <v>0.86199999999999999</v>
      </c>
      <c r="G134" s="4"/>
      <c r="H134" s="2"/>
      <c r="I134" s="87">
        <v>1.1785000000000001</v>
      </c>
      <c r="K134" s="2"/>
      <c r="L134" s="87">
        <v>1.1774</v>
      </c>
      <c r="N134" s="2"/>
      <c r="O134" s="87">
        <v>0.68540000000000001</v>
      </c>
    </row>
    <row r="136" spans="1:19" x14ac:dyDescent="0.25">
      <c r="B136" s="2"/>
      <c r="C136" s="87">
        <v>0.84899999999999998</v>
      </c>
      <c r="E136" s="2"/>
      <c r="F136" s="87">
        <v>0.86199999999999999</v>
      </c>
      <c r="G136" s="4"/>
      <c r="H136" s="6" t="s">
        <v>6</v>
      </c>
      <c r="I136" s="87">
        <v>1.1785000000000001</v>
      </c>
      <c r="K136" s="2"/>
      <c r="L136" s="87">
        <v>1.1774</v>
      </c>
      <c r="N136" s="2"/>
      <c r="O136" s="87">
        <v>0.68540000000000001</v>
      </c>
    </row>
    <row r="138" spans="1:19" x14ac:dyDescent="0.25">
      <c r="A138" s="29" t="s">
        <v>103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1:19" x14ac:dyDescent="0.25">
      <c r="B139" s="29" t="s">
        <v>109</v>
      </c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9" ht="15.75" thickBot="1" x14ac:dyDescent="0.3"/>
    <row r="141" spans="1:19" ht="15.75" thickBot="1" x14ac:dyDescent="0.3">
      <c r="C141" t="s">
        <v>104</v>
      </c>
      <c r="F141" s="93">
        <f>(1.042*1.0435*1.044)^(1/3)-1</f>
        <v>4.3166320399097957E-2</v>
      </c>
    </row>
    <row r="145" spans="1:16" x14ac:dyDescent="0.25">
      <c r="B145" s="2"/>
      <c r="C145" s="68">
        <v>2.5000000000000001E-2</v>
      </c>
      <c r="E145" s="2"/>
      <c r="F145" s="68">
        <v>0.03</v>
      </c>
      <c r="G145" s="4"/>
      <c r="H145" s="2"/>
      <c r="I145" s="68">
        <v>3.5000000000000003E-2</v>
      </c>
      <c r="K145" s="2"/>
      <c r="L145" s="68">
        <v>0.04</v>
      </c>
      <c r="N145" s="2"/>
      <c r="O145" s="69">
        <v>4.4999999999999998E-2</v>
      </c>
    </row>
    <row r="147" spans="1:16" x14ac:dyDescent="0.25">
      <c r="B147" s="2"/>
      <c r="C147" s="68">
        <v>2.5000000000000001E-2</v>
      </c>
      <c r="E147" s="2"/>
      <c r="F147" s="68">
        <v>0.03</v>
      </c>
      <c r="G147" s="4"/>
      <c r="H147" s="2"/>
      <c r="I147" s="68">
        <v>3.5000000000000003E-2</v>
      </c>
      <c r="K147" s="2"/>
      <c r="L147" s="68">
        <v>0.04</v>
      </c>
      <c r="N147" s="6" t="s">
        <v>6</v>
      </c>
      <c r="O147" s="69">
        <v>4.4999999999999998E-2</v>
      </c>
    </row>
    <row r="149" spans="1:16" x14ac:dyDescent="0.25">
      <c r="A149" s="29" t="s">
        <v>105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</row>
    <row r="150" spans="1:16" x14ac:dyDescent="0.25">
      <c r="B150" s="29" t="s">
        <v>110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</row>
    <row r="152" spans="1:16" ht="15.75" thickBot="1" x14ac:dyDescent="0.3">
      <c r="C152" t="s">
        <v>106</v>
      </c>
      <c r="F152" s="11">
        <v>2000000</v>
      </c>
    </row>
    <row r="153" spans="1:16" ht="15.75" thickBot="1" x14ac:dyDescent="0.3">
      <c r="C153" t="s">
        <v>107</v>
      </c>
      <c r="F153" s="10">
        <v>4.3999999999999997E-2</v>
      </c>
      <c r="I153" t="s">
        <v>111</v>
      </c>
      <c r="L153" s="19">
        <f>F152*(F154-F153)*0.25/(1+F154/4)</f>
        <v>988.63074641621438</v>
      </c>
    </row>
    <row r="154" spans="1:16" x14ac:dyDescent="0.25">
      <c r="C154" t="s">
        <v>108</v>
      </c>
      <c r="F154" s="10">
        <v>4.5999999999999999E-2</v>
      </c>
    </row>
    <row r="157" spans="1:16" x14ac:dyDescent="0.25">
      <c r="B157" s="2"/>
      <c r="C157" s="5">
        <v>-5000</v>
      </c>
      <c r="E157" s="2"/>
      <c r="F157" s="5">
        <v>1000</v>
      </c>
      <c r="G157" s="4"/>
      <c r="H157" s="2"/>
      <c r="I157" s="5">
        <v>10000</v>
      </c>
      <c r="K157" s="2"/>
      <c r="L157" s="5">
        <v>100000</v>
      </c>
      <c r="N157" s="2"/>
      <c r="O157" s="5">
        <v>56487</v>
      </c>
    </row>
    <row r="159" spans="1:16" x14ac:dyDescent="0.25">
      <c r="B159" s="2"/>
      <c r="C159" s="5">
        <v>-5000</v>
      </c>
      <c r="E159" s="6" t="s">
        <v>6</v>
      </c>
      <c r="F159" s="5">
        <v>1000</v>
      </c>
      <c r="G159" s="4"/>
      <c r="H159" s="2"/>
      <c r="I159" s="5">
        <v>10000</v>
      </c>
      <c r="K159" s="2"/>
      <c r="L159" s="5">
        <v>100000</v>
      </c>
      <c r="N159" s="2"/>
      <c r="O159" s="5">
        <v>56487</v>
      </c>
    </row>
    <row r="161" spans="1:15" x14ac:dyDescent="0.25">
      <c r="A161" s="29" t="s">
        <v>115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</row>
    <row r="163" spans="1:15" x14ac:dyDescent="0.25">
      <c r="A163" t="s">
        <v>114</v>
      </c>
    </row>
    <row r="164" spans="1:15" x14ac:dyDescent="0.25">
      <c r="C164" s="20" t="s">
        <v>113</v>
      </c>
      <c r="F164" s="11">
        <v>4286</v>
      </c>
    </row>
    <row r="165" spans="1:15" x14ac:dyDescent="0.25">
      <c r="C165" s="20" t="s">
        <v>112</v>
      </c>
      <c r="F165" s="10">
        <v>5.4000000000000003E-3</v>
      </c>
    </row>
    <row r="167" spans="1:15" x14ac:dyDescent="0.25">
      <c r="B167" s="2"/>
      <c r="C167" s="5" t="s">
        <v>117</v>
      </c>
      <c r="E167" s="2"/>
      <c r="F167" s="5" t="s">
        <v>118</v>
      </c>
      <c r="G167" s="4"/>
      <c r="H167" s="2"/>
      <c r="I167" s="5" t="s">
        <v>120</v>
      </c>
      <c r="K167" s="2"/>
      <c r="L167" s="5" t="s">
        <v>119</v>
      </c>
      <c r="N167" s="2"/>
      <c r="O167" s="5" t="s">
        <v>116</v>
      </c>
    </row>
    <row r="169" spans="1:15" x14ac:dyDescent="0.25">
      <c r="B169" s="2"/>
      <c r="C169" s="5" t="s">
        <v>117</v>
      </c>
      <c r="E169" s="2"/>
      <c r="F169" s="5" t="s">
        <v>118</v>
      </c>
      <c r="G169" s="4"/>
      <c r="H169" s="2"/>
      <c r="I169" s="5" t="s">
        <v>120</v>
      </c>
      <c r="K169" s="2"/>
      <c r="L169" s="5" t="s">
        <v>119</v>
      </c>
      <c r="N169" s="6" t="s">
        <v>6</v>
      </c>
      <c r="O169" s="5" t="s">
        <v>116</v>
      </c>
    </row>
  </sheetData>
  <mergeCells count="20">
    <mergeCell ref="V34:X34"/>
    <mergeCell ref="P35:Q35"/>
    <mergeCell ref="S35:T35"/>
    <mergeCell ref="P47:Q47"/>
    <mergeCell ref="S47:T47"/>
    <mergeCell ref="P41:Q41"/>
    <mergeCell ref="S41:T41"/>
    <mergeCell ref="P46:T46"/>
    <mergeCell ref="V46:X46"/>
    <mergeCell ref="P27:T27"/>
    <mergeCell ref="P28:Q28"/>
    <mergeCell ref="S28:T28"/>
    <mergeCell ref="P34:T34"/>
    <mergeCell ref="P40:T40"/>
    <mergeCell ref="P62:T62"/>
    <mergeCell ref="P63:Q63"/>
    <mergeCell ref="S63:T63"/>
    <mergeCell ref="P69:T69"/>
    <mergeCell ref="P70:Q70"/>
    <mergeCell ref="S70:T70"/>
  </mergeCells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DSMT4" shapeId="2049" r:id="rId4">
          <objectPr defaultSize="0" autoPict="0" r:id="rId5">
            <anchor moveWithCells="1">
              <from>
                <xdr:col>14</xdr:col>
                <xdr:colOff>0</xdr:colOff>
                <xdr:row>77</xdr:row>
                <xdr:rowOff>0</xdr:rowOff>
              </from>
              <to>
                <xdr:col>22</xdr:col>
                <xdr:colOff>123825</xdr:colOff>
                <xdr:row>82</xdr:row>
                <xdr:rowOff>38100</xdr:rowOff>
              </to>
            </anchor>
          </objectPr>
        </oleObject>
      </mc:Choice>
      <mc:Fallback>
        <oleObject progId="Equation.DSMT4" shapeId="2049" r:id="rId4"/>
      </mc:Fallback>
    </mc:AlternateContent>
    <mc:AlternateContent xmlns:mc="http://schemas.openxmlformats.org/markup-compatibility/2006">
      <mc:Choice Requires="x14">
        <oleObject progId="Equation.DSMT4" shapeId="2050" r:id="rId6">
          <objectPr defaultSize="0" autoPict="0" r:id="rId7">
            <anchor moveWithCells="1">
              <from>
                <xdr:col>11</xdr:col>
                <xdr:colOff>0</xdr:colOff>
                <xdr:row>126</xdr:row>
                <xdr:rowOff>0</xdr:rowOff>
              </from>
              <to>
                <xdr:col>16</xdr:col>
                <xdr:colOff>352425</xdr:colOff>
                <xdr:row>132</xdr:row>
                <xdr:rowOff>38100</xdr:rowOff>
              </to>
            </anchor>
          </objectPr>
        </oleObject>
      </mc:Choice>
      <mc:Fallback>
        <oleObject progId="Equation.DSMT4" shapeId="2050" r:id="rId6"/>
      </mc:Fallback>
    </mc:AlternateContent>
    <mc:AlternateContent xmlns:mc="http://schemas.openxmlformats.org/markup-compatibility/2006">
      <mc:Choice Requires="x14">
        <oleObject progId="Equation.DSMT4" shapeId="2051" r:id="rId8">
          <objectPr defaultSize="0" autoPict="0" r:id="rId9">
            <anchor moveWithCells="1">
              <from>
                <xdr:col>11</xdr:col>
                <xdr:colOff>0</xdr:colOff>
                <xdr:row>140</xdr:row>
                <xdr:rowOff>0</xdr:rowOff>
              </from>
              <to>
                <xdr:col>16</xdr:col>
                <xdr:colOff>561975</xdr:colOff>
                <xdr:row>142</xdr:row>
                <xdr:rowOff>180975</xdr:rowOff>
              </to>
            </anchor>
          </objectPr>
        </oleObject>
      </mc:Choice>
      <mc:Fallback>
        <oleObject progId="Equation.DSMT4" shapeId="2051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Corrigé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FRANCOIS-HEUDE</dc:creator>
  <cp:lastModifiedBy>AFH</cp:lastModifiedBy>
  <dcterms:created xsi:type="dcterms:W3CDTF">2011-10-15T18:12:48Z</dcterms:created>
  <dcterms:modified xsi:type="dcterms:W3CDTF">2016-09-25T13:51:14Z</dcterms:modified>
</cp:coreProperties>
</file>