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600" windowHeight="9525"/>
  </bookViews>
  <sheets>
    <sheet name="CORRIGE" sheetId="1" r:id="rId1"/>
  </sheets>
  <calcPr calcId="145621"/>
</workbook>
</file>

<file path=xl/calcChain.xml><?xml version="1.0" encoding="utf-8"?>
<calcChain xmlns="http://schemas.openxmlformats.org/spreadsheetml/2006/main">
  <c r="I130" i="1" l="1"/>
  <c r="G129" i="1"/>
  <c r="I118" i="1"/>
  <c r="I112" i="1"/>
  <c r="I113" i="1"/>
  <c r="I114" i="1"/>
  <c r="I115" i="1"/>
  <c r="I116" i="1"/>
  <c r="I111" i="1"/>
  <c r="G115" i="1"/>
  <c r="G111" i="1"/>
  <c r="C136" i="1"/>
  <c r="E145" i="1" l="1"/>
  <c r="E143" i="1" l="1"/>
  <c r="E142" i="1"/>
  <c r="G112" i="1"/>
  <c r="G113" i="1"/>
  <c r="G114" i="1"/>
  <c r="G116" i="1"/>
  <c r="D113" i="1"/>
  <c r="D114" i="1"/>
  <c r="D115" i="1"/>
  <c r="D116" i="1"/>
  <c r="C134" i="1" s="1"/>
  <c r="D112" i="1"/>
  <c r="D111" i="1"/>
  <c r="F82" i="1"/>
  <c r="F81" i="1"/>
  <c r="F80" i="1"/>
  <c r="G118" i="1" l="1"/>
  <c r="F83" i="1"/>
  <c r="D85" i="1" s="1"/>
  <c r="F110" i="1" l="1"/>
  <c r="G119" i="1" s="1"/>
  <c r="I127" i="1" s="1"/>
  <c r="I123" i="1"/>
  <c r="F102" i="1" l="1"/>
  <c r="F101" i="1" s="1"/>
  <c r="F100" i="1" s="1"/>
  <c r="F99" i="1" s="1"/>
  <c r="F98" i="1" s="1"/>
  <c r="F97" i="1" s="1"/>
  <c r="F96" i="1" s="1"/>
  <c r="F95" i="1" s="1"/>
  <c r="F94" i="1" s="1"/>
  <c r="F93" i="1" s="1"/>
  <c r="F92" i="1" s="1"/>
  <c r="F91" i="1" s="1"/>
  <c r="F90" i="1" s="1"/>
  <c r="E90" i="1"/>
  <c r="E91" i="1" s="1"/>
  <c r="E92" i="1" s="1"/>
  <c r="G90" i="1" l="1"/>
  <c r="E93" i="1"/>
  <c r="G92" i="1"/>
  <c r="G91" i="1"/>
  <c r="G93" i="1" l="1"/>
  <c r="E94" i="1"/>
  <c r="G94" i="1" l="1"/>
  <c r="E95" i="1"/>
  <c r="E96" i="1" l="1"/>
  <c r="G95" i="1"/>
  <c r="E97" i="1" l="1"/>
  <c r="G96" i="1"/>
  <c r="G97" i="1" l="1"/>
  <c r="E98" i="1"/>
  <c r="G98" i="1" l="1"/>
  <c r="E99" i="1"/>
  <c r="E100" i="1" l="1"/>
  <c r="G99" i="1"/>
  <c r="E101" i="1" l="1"/>
  <c r="G100" i="1"/>
  <c r="G101" i="1" l="1"/>
  <c r="E102" i="1"/>
  <c r="G102" i="1" s="1"/>
</calcChain>
</file>

<file path=xl/sharedStrings.xml><?xml version="1.0" encoding="utf-8"?>
<sst xmlns="http://schemas.openxmlformats.org/spreadsheetml/2006/main" count="196" uniqueCount="103">
  <si>
    <t>Action X       14:00:35</t>
  </si>
  <si>
    <t>ACHAT</t>
  </si>
  <si>
    <t>VENTE</t>
  </si>
  <si>
    <t>Quantité</t>
  </si>
  <si>
    <t>Cours</t>
  </si>
  <si>
    <t>Q2</t>
  </si>
  <si>
    <t>Transactions réalisées</t>
  </si>
  <si>
    <t>Heure</t>
  </si>
  <si>
    <t>Action X       14:00:38</t>
  </si>
  <si>
    <t>Pas de transaction. Ordre enregistré à l'achat</t>
  </si>
  <si>
    <t>Action X       14:00:40</t>
  </si>
  <si>
    <t>Action X       14:00:46</t>
  </si>
  <si>
    <t>BILAN</t>
  </si>
  <si>
    <t>Q3</t>
  </si>
  <si>
    <t xml:space="preserve"> BID-ASK</t>
  </si>
  <si>
    <t>Q1</t>
  </si>
  <si>
    <t>Donner le volume de transactions pour les 10 secondes écoulées ?</t>
  </si>
  <si>
    <t>Prix</t>
  </si>
  <si>
    <t>Qté Achat</t>
  </si>
  <si>
    <t>Qté Vente</t>
  </si>
  <si>
    <t>Cumul Achat</t>
  </si>
  <si>
    <t>Cumul Vente</t>
  </si>
  <si>
    <t>écart absolu</t>
  </si>
  <si>
    <r>
      <t>Marché</t>
    </r>
    <r>
      <rPr>
        <vertAlign val="subscript"/>
        <sz val="9"/>
        <rFont val="Arial"/>
        <family val="2"/>
      </rPr>
      <t>A</t>
    </r>
  </si>
  <si>
    <r>
      <t>Marché</t>
    </r>
    <r>
      <rPr>
        <vertAlign val="subscript"/>
        <sz val="9"/>
        <rFont val="Arial"/>
        <family val="2"/>
      </rPr>
      <t>V</t>
    </r>
  </si>
  <si>
    <t>PRIX</t>
  </si>
  <si>
    <t>QUANTITE</t>
  </si>
  <si>
    <t>X</t>
  </si>
  <si>
    <t>ELEMENTS DE CORRIGE CONTRÔLE M2 MASS  2014-2015   du 27/10/14</t>
  </si>
  <si>
    <t>Achat de 2 000 titres à 88,20€</t>
  </si>
  <si>
    <t>Vente de 2 000 titres à 88,20€</t>
  </si>
  <si>
    <t>Achat de 2 000 à 88,10€</t>
  </si>
  <si>
    <t>2 000 titres échangés</t>
  </si>
  <si>
    <t xml:space="preserve">Préciser le BID-ASK en meilleure limite à 14:00:46 </t>
  </si>
  <si>
    <t>88,00 - 88,20</t>
  </si>
  <si>
    <t>88,10 - 88,20</t>
  </si>
  <si>
    <t>88,00 - 88,10</t>
  </si>
  <si>
    <t>88,00 - 88,30</t>
  </si>
  <si>
    <t>88,10 - 88,30</t>
  </si>
  <si>
    <t>88,00 / 1 000</t>
  </si>
  <si>
    <t>88,10 / 2 000</t>
  </si>
  <si>
    <t>88,00 / 2 000</t>
  </si>
  <si>
    <t>88,00 / 4 000</t>
  </si>
  <si>
    <t>88,10/ 500</t>
  </si>
  <si>
    <r>
      <rPr>
        <b/>
        <sz val="10"/>
        <color theme="1"/>
        <rFont val="Times New Roman"/>
        <family val="1"/>
      </rPr>
      <t>Q4</t>
    </r>
    <r>
      <rPr>
        <b/>
        <sz val="11"/>
        <color theme="1"/>
        <rFont val="Times New Roman"/>
        <family val="1"/>
      </rPr>
      <t> :  Combien de cuves de 1 000 litres de pétrole WTI peut-on acquérir aujourd’hui avec 3 onces d’or ?</t>
    </r>
  </si>
  <si>
    <t>ENI</t>
  </si>
  <si>
    <t>EXXON</t>
  </si>
  <si>
    <t>LUKOIL</t>
  </si>
  <si>
    <t>PETROBRAS</t>
  </si>
  <si>
    <t>SONATRACH</t>
  </si>
  <si>
    <t>Italie</t>
  </si>
  <si>
    <t>USA</t>
  </si>
  <si>
    <t>Russie</t>
  </si>
  <si>
    <t>Brésil</t>
  </si>
  <si>
    <t>Algérie</t>
  </si>
  <si>
    <t>EUROPE</t>
  </si>
  <si>
    <t>AMERIQUE</t>
  </si>
  <si>
    <t>AFRIQUE</t>
  </si>
  <si>
    <t>2 - 1 - 2</t>
  </si>
  <si>
    <t>1 - 2 - 2</t>
  </si>
  <si>
    <t>1 - 1 - 1</t>
  </si>
  <si>
    <t>2 - 2 - 1</t>
  </si>
  <si>
    <t>2 - 0 - 2</t>
  </si>
  <si>
    <t>Ble T/$</t>
  </si>
  <si>
    <t>Brent Baril/$</t>
  </si>
  <si>
    <t>OR Once/$</t>
  </si>
  <si>
    <t>EUR-USD</t>
  </si>
  <si>
    <t>10000 litres</t>
  </si>
  <si>
    <t>50 grammes</t>
  </si>
  <si>
    <t>8 tonnes</t>
  </si>
  <si>
    <t>Valeur en €</t>
  </si>
  <si>
    <r>
      <rPr>
        <b/>
        <sz val="10"/>
        <color theme="1"/>
        <rFont val="Times New Roman"/>
        <family val="1"/>
      </rPr>
      <t>Q5</t>
    </r>
    <r>
      <rPr>
        <b/>
        <sz val="11"/>
        <color theme="1"/>
        <rFont val="Times New Roman"/>
        <family val="1"/>
      </rPr>
      <t> :  Donner la contrepartie en € de 10 000 litres de Brent + 50 grammes d'or + 8 tonnes de blé</t>
    </r>
  </si>
  <si>
    <t>109 / 2 690</t>
  </si>
  <si>
    <t>110 / 2 690</t>
  </si>
  <si>
    <t>111 / 1 880</t>
  </si>
  <si>
    <t>110 / 260</t>
  </si>
  <si>
    <t>110 / 2 430</t>
  </si>
  <si>
    <t xml:space="preserve">Q6  :  Déterminer le prix et la quantité de fixing à partir des ordres réunis par limite de prix </t>
  </si>
  <si>
    <t>Q8  :  Donner son taux de rendement actuariel ?</t>
  </si>
  <si>
    <t>Spot</t>
  </si>
  <si>
    <t>Forward</t>
  </si>
  <si>
    <r>
      <t>Taux au comptant :   R</t>
    </r>
    <r>
      <rPr>
        <b/>
        <vertAlign val="subscript"/>
        <sz val="11"/>
        <color theme="1"/>
        <rFont val="Times New Roman"/>
        <family val="1"/>
      </rPr>
      <t>1</t>
    </r>
    <r>
      <rPr>
        <b/>
        <sz val="11"/>
        <color theme="1"/>
        <rFont val="Times New Roman"/>
        <family val="1"/>
      </rPr>
      <t xml:space="preserve"> = 3%  R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 xml:space="preserve"> = 3%   R</t>
    </r>
    <r>
      <rPr>
        <b/>
        <vertAlign val="subscript"/>
        <sz val="11"/>
        <color theme="1"/>
        <rFont val="Times New Roman"/>
        <family val="1"/>
      </rPr>
      <t>3</t>
    </r>
    <r>
      <rPr>
        <b/>
        <sz val="11"/>
        <color theme="1"/>
        <rFont val="Times New Roman"/>
        <family val="1"/>
      </rPr>
      <t xml:space="preserve"> = 3%   R</t>
    </r>
    <r>
      <rPr>
        <b/>
        <vertAlign val="subscript"/>
        <sz val="11"/>
        <color theme="1"/>
        <rFont val="Times New Roman"/>
        <family val="1"/>
      </rPr>
      <t>4</t>
    </r>
    <r>
      <rPr>
        <b/>
        <sz val="11"/>
        <color theme="1"/>
        <rFont val="Times New Roman"/>
        <family val="1"/>
      </rPr>
      <t xml:space="preserve"> = 3%  R</t>
    </r>
    <r>
      <rPr>
        <b/>
        <vertAlign val="subscript"/>
        <sz val="11"/>
        <color theme="1"/>
        <rFont val="Times New Roman"/>
        <family val="1"/>
      </rPr>
      <t>5</t>
    </r>
    <r>
      <rPr>
        <b/>
        <sz val="11"/>
        <color theme="1"/>
        <rFont val="Times New Roman"/>
        <family val="1"/>
      </rPr>
      <t xml:space="preserve"> = 4%  R</t>
    </r>
    <r>
      <rPr>
        <b/>
        <vertAlign val="subscript"/>
        <sz val="11"/>
        <color theme="1"/>
        <rFont val="Times New Roman"/>
        <family val="1"/>
      </rPr>
      <t>6</t>
    </r>
    <r>
      <rPr>
        <b/>
        <sz val="11"/>
        <color theme="1"/>
        <rFont val="Times New Roman"/>
        <family val="1"/>
      </rPr>
      <t xml:space="preserve"> = 4,2%</t>
    </r>
  </si>
  <si>
    <t>flux emprunt</t>
  </si>
  <si>
    <t>TRI</t>
  </si>
  <si>
    <t xml:space="preserve">  La structure des flux indique que le taux actuariel est proche de 5 à 6 ans</t>
  </si>
  <si>
    <r>
      <t>Taux FRA (f</t>
    </r>
    <r>
      <rPr>
        <b/>
        <vertAlign val="sub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)</t>
    </r>
  </si>
  <si>
    <t>Prix =</t>
  </si>
  <si>
    <t>Q10  :  Un portefeuille de type' barbel' est investi à 40% en Zéro coupon à 1 an et le reste à 15 ans</t>
  </si>
  <si>
    <t>Duration</t>
  </si>
  <si>
    <t>1*40% + 15*60%</t>
  </si>
  <si>
    <t>Convexité</t>
  </si>
  <si>
    <t>1*(1+1)*40%+15*(15+1)*60%</t>
  </si>
  <si>
    <t>combien sont originaires de ces 3 continents  [ Amérique, Europe, Afrique ] ?</t>
  </si>
  <si>
    <t>Q7  :  Donner le prix d'un emprunt remboursé en deux tranches égales dans 5 et 6 ans (taux de coupon = 4%) ?</t>
  </si>
  <si>
    <t>Donner le BID et la quantité échangée si les ordres de 14:00:39 et 14:00:45 étaient inversés?  [ BID / Qté ]</t>
  </si>
  <si>
    <t>Parmi ces 5 compagnies pétrolières  (ENI, EXXON, LUKOIL, PETROBRAS et SONATRACH)</t>
  </si>
  <si>
    <t>Q9  :  Donner le prix d'un FRA de 1 dans 5 pour un nominal de 50 millions d'€, si le taux constaté en t=5 est de 5% ?</t>
  </si>
  <si>
    <t xml:space="preserve">             Donner la convexité de ce portefeuille (taux actuariel = 5%)</t>
  </si>
  <si>
    <t>M²</t>
  </si>
  <si>
    <t>(1-9,4)²*40%+(15-9,4)²*60%</t>
  </si>
  <si>
    <t>si r=i=4% alors Vo =100%</t>
  </si>
  <si>
    <t>comme Vo &lt; 100% alors r &gt; i  test</t>
  </si>
  <si>
    <t>Iterpolation linéaire pour trpuver le taux actuariel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</si>
</sst>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164" formatCode="0.000%"/>
    <numFmt numFmtId="165" formatCode="0.0"/>
    <numFmt numFmtId="166" formatCode="0.0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sz val="7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1"/>
      <color theme="1"/>
      <name val="Times New Roman"/>
      <family val="1"/>
    </font>
    <font>
      <b/>
      <vertAlign val="sub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9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0" xfId="0" applyFont="1"/>
    <xf numFmtId="21" fontId="0" fillId="0" borderId="0" xfId="0" applyNumberForma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1" fontId="4" fillId="0" borderId="9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2" fillId="3" borderId="0" xfId="0" applyFont="1" applyFill="1"/>
    <xf numFmtId="0" fontId="6" fillId="3" borderId="0" xfId="0" applyFont="1" applyFill="1" applyAlignment="1">
      <alignment vertical="center"/>
    </xf>
    <xf numFmtId="0" fontId="0" fillId="3" borderId="0" xfId="0" applyFill="1"/>
    <xf numFmtId="0" fontId="8" fillId="3" borderId="0" xfId="0" applyFont="1" applyFill="1"/>
    <xf numFmtId="0" fontId="5" fillId="0" borderId="0" xfId="0" applyFont="1"/>
    <xf numFmtId="2" fontId="0" fillId="0" borderId="0" xfId="0" applyNumberForma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/>
    </xf>
    <xf numFmtId="4" fontId="2" fillId="2" borderId="12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10" fillId="0" borderId="12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/>
    <xf numFmtId="3" fontId="2" fillId="2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4" xfId="0" applyBorder="1"/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4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10" fontId="10" fillId="0" borderId="14" xfId="1" applyNumberFormat="1" applyFont="1" applyBorder="1" applyAlignment="1">
      <alignment horizontal="center"/>
    </xf>
    <xf numFmtId="0" fontId="0" fillId="5" borderId="1" xfId="0" applyFill="1" applyBorder="1"/>
    <xf numFmtId="0" fontId="2" fillId="5" borderId="2" xfId="0" applyFont="1" applyFill="1" applyBorder="1"/>
    <xf numFmtId="0" fontId="0" fillId="5" borderId="2" xfId="0" applyFill="1" applyBorder="1"/>
    <xf numFmtId="0" fontId="0" fillId="5" borderId="3" xfId="0" applyFill="1" applyBorder="1"/>
    <xf numFmtId="2" fontId="2" fillId="2" borderId="1" xfId="0" applyNumberFormat="1" applyFont="1" applyFill="1" applyBorder="1" applyAlignment="1">
      <alignment horizontal="center"/>
    </xf>
    <xf numFmtId="165" fontId="0" fillId="0" borderId="0" xfId="0" applyNumberFormat="1"/>
    <xf numFmtId="2" fontId="4" fillId="0" borderId="9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7" xfId="0" applyFont="1" applyBorder="1" applyAlignment="1">
      <alignment horizontal="right"/>
    </xf>
    <xf numFmtId="0" fontId="4" fillId="0" borderId="7" xfId="0" applyFont="1" applyBorder="1"/>
    <xf numFmtId="0" fontId="4" fillId="0" borderId="9" xfId="0" applyFont="1" applyBorder="1"/>
    <xf numFmtId="2" fontId="4" fillId="0" borderId="5" xfId="0" applyNumberFormat="1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vertical="center"/>
    </xf>
    <xf numFmtId="0" fontId="14" fillId="3" borderId="0" xfId="0" applyFont="1" applyFill="1"/>
    <xf numFmtId="0" fontId="3" fillId="0" borderId="14" xfId="0" quotePrefix="1" applyFont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6" fontId="3" fillId="0" borderId="14" xfId="0" applyNumberFormat="1" applyFont="1" applyBorder="1" applyAlignment="1">
      <alignment horizontal="center"/>
    </xf>
    <xf numFmtId="3" fontId="11" fillId="2" borderId="12" xfId="0" applyNumberFormat="1" applyFont="1" applyFill="1" applyBorder="1" applyAlignment="1">
      <alignment horizontal="center"/>
    </xf>
    <xf numFmtId="0" fontId="0" fillId="0" borderId="0" xfId="0" applyBorder="1"/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0" fontId="0" fillId="0" borderId="0" xfId="0" applyNumberFormat="1" applyAlignment="1">
      <alignment horizontal="right" vertical="center" wrapText="1"/>
    </xf>
    <xf numFmtId="10" fontId="0" fillId="0" borderId="0" xfId="1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9" fontId="0" fillId="0" borderId="0" xfId="0" applyNumberFormat="1" applyAlignment="1">
      <alignment horizontal="right" vertical="center" wrapText="1"/>
    </xf>
    <xf numFmtId="10" fontId="2" fillId="0" borderId="0" xfId="1" applyNumberFormat="1" applyFont="1" applyAlignment="1">
      <alignment horizontal="right" vertical="center" wrapText="1"/>
    </xf>
    <xf numFmtId="166" fontId="2" fillId="0" borderId="0" xfId="1" applyNumberFormat="1" applyFont="1" applyAlignment="1">
      <alignment horizontal="right" vertical="center" wrapText="1"/>
    </xf>
    <xf numFmtId="10" fontId="2" fillId="6" borderId="12" xfId="1" applyNumberFormat="1" applyFont="1" applyFill="1" applyBorder="1" applyAlignment="1">
      <alignment horizontal="right" vertical="center" wrapText="1"/>
    </xf>
    <xf numFmtId="164" fontId="2" fillId="6" borderId="12" xfId="1" applyNumberFormat="1" applyFont="1" applyFill="1" applyBorder="1" applyAlignment="1">
      <alignment horizontal="right" vertical="center" wrapText="1"/>
    </xf>
    <xf numFmtId="10" fontId="2" fillId="0" borderId="0" xfId="0" applyNumberFormat="1" applyFont="1"/>
    <xf numFmtId="1" fontId="2" fillId="0" borderId="0" xfId="0" applyNumberFormat="1" applyFont="1"/>
    <xf numFmtId="0" fontId="0" fillId="0" borderId="14" xfId="0" applyNumberFormat="1" applyBorder="1"/>
    <xf numFmtId="0" fontId="10" fillId="0" borderId="14" xfId="1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3" fontId="10" fillId="0" borderId="14" xfId="1" applyNumberFormat="1" applyFont="1" applyBorder="1" applyAlignment="1">
      <alignment horizontal="center"/>
    </xf>
    <xf numFmtId="10" fontId="10" fillId="0" borderId="0" xfId="1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164" fontId="2" fillId="2" borderId="12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121</xdr:row>
          <xdr:rowOff>0</xdr:rowOff>
        </xdr:from>
        <xdr:to>
          <xdr:col>7</xdr:col>
          <xdr:colOff>266700</xdr:colOff>
          <xdr:row>123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45"/>
  <sheetViews>
    <sheetView tabSelected="1" workbookViewId="0">
      <selection activeCell="K16" sqref="K16"/>
    </sheetView>
  </sheetViews>
  <sheetFormatPr baseColWidth="10" defaultRowHeight="15" x14ac:dyDescent="0.25"/>
  <cols>
    <col min="1" max="1" width="4.140625" customWidth="1"/>
    <col min="2" max="2" width="16.7109375" customWidth="1"/>
    <col min="3" max="3" width="15" customWidth="1"/>
    <col min="4" max="4" width="13" customWidth="1"/>
    <col min="5" max="5" width="5.85546875" customWidth="1"/>
    <col min="8" max="8" width="4.85546875" customWidth="1"/>
    <col min="13" max="13" width="3.28515625" customWidth="1"/>
    <col min="15" max="15" width="3.5703125" customWidth="1"/>
    <col min="16" max="16" width="3.28515625" customWidth="1"/>
    <col min="18" max="19" width="4.28515625" customWidth="1"/>
    <col min="21" max="22" width="4.42578125" customWidth="1"/>
    <col min="24" max="25" width="4.28515625" customWidth="1"/>
  </cols>
  <sheetData>
    <row r="1" spans="1:11" ht="15.75" thickBot="1" x14ac:dyDescent="0.3">
      <c r="A1" s="65"/>
      <c r="B1" s="66" t="s">
        <v>28</v>
      </c>
      <c r="C1" s="67"/>
      <c r="D1" s="67"/>
      <c r="E1" s="68"/>
      <c r="F1" s="68"/>
    </row>
    <row r="2" spans="1:11" ht="15.75" thickBot="1" x14ac:dyDescent="0.3"/>
    <row r="3" spans="1:11" ht="15.75" thickBot="1" x14ac:dyDescent="0.3">
      <c r="C3" s="116" t="s">
        <v>0</v>
      </c>
      <c r="D3" s="117"/>
      <c r="E3" s="117"/>
      <c r="F3" s="117"/>
      <c r="G3" s="118"/>
      <c r="H3" s="1"/>
      <c r="I3" s="1"/>
      <c r="J3" s="1"/>
      <c r="K3" s="1"/>
    </row>
    <row r="4" spans="1:11" ht="15.75" thickBot="1" x14ac:dyDescent="0.3">
      <c r="C4" s="116" t="s">
        <v>1</v>
      </c>
      <c r="D4" s="119"/>
      <c r="E4" s="2"/>
      <c r="F4" s="116" t="s">
        <v>2</v>
      </c>
      <c r="G4" s="118"/>
      <c r="H4" s="1"/>
      <c r="I4" s="1"/>
      <c r="J4" s="1"/>
      <c r="K4" s="1"/>
    </row>
    <row r="5" spans="1:11" x14ac:dyDescent="0.25">
      <c r="C5" s="3" t="s">
        <v>3</v>
      </c>
      <c r="D5" s="4" t="s">
        <v>4</v>
      </c>
      <c r="E5" s="5"/>
      <c r="F5" s="3" t="s">
        <v>4</v>
      </c>
      <c r="G5" s="4" t="s">
        <v>3</v>
      </c>
      <c r="H5" s="1"/>
      <c r="I5" s="1"/>
      <c r="J5" s="1"/>
      <c r="K5" s="1"/>
    </row>
    <row r="6" spans="1:11" x14ac:dyDescent="0.25">
      <c r="C6" s="6">
        <v>3000</v>
      </c>
      <c r="D6" s="20">
        <v>88</v>
      </c>
      <c r="E6" s="2"/>
      <c r="F6" s="9">
        <v>88.2</v>
      </c>
      <c r="G6" s="7">
        <v>1500</v>
      </c>
      <c r="H6" s="8"/>
      <c r="I6" s="8"/>
      <c r="J6" s="8"/>
      <c r="K6" s="8"/>
    </row>
    <row r="7" spans="1:11" x14ac:dyDescent="0.25">
      <c r="C7" s="6">
        <v>2000</v>
      </c>
      <c r="D7" s="20">
        <v>87.9</v>
      </c>
      <c r="E7" s="2"/>
      <c r="F7" s="9">
        <v>88.3</v>
      </c>
      <c r="G7" s="7">
        <v>1000</v>
      </c>
      <c r="H7" s="8"/>
      <c r="I7" s="8"/>
      <c r="J7" s="8"/>
      <c r="K7" s="8"/>
    </row>
    <row r="8" spans="1:11" ht="15.75" thickBot="1" x14ac:dyDescent="0.3">
      <c r="C8" s="10">
        <v>2500</v>
      </c>
      <c r="D8" s="11">
        <v>87.8</v>
      </c>
      <c r="E8" s="12"/>
      <c r="F8" s="71">
        <v>88.4</v>
      </c>
      <c r="G8" s="14">
        <v>3500</v>
      </c>
      <c r="H8" s="8"/>
      <c r="I8" s="8"/>
      <c r="J8" s="8"/>
      <c r="K8" s="8"/>
    </row>
    <row r="9" spans="1:11" ht="15.75" thickBot="1" x14ac:dyDescent="0.3">
      <c r="C9" s="8"/>
      <c r="D9" s="24"/>
      <c r="E9" s="2"/>
      <c r="F9" s="25"/>
      <c r="G9" s="8"/>
      <c r="H9" s="8"/>
      <c r="I9" s="8"/>
      <c r="J9" s="8"/>
      <c r="K9" s="8"/>
    </row>
    <row r="10" spans="1:11" ht="15.75" thickBot="1" x14ac:dyDescent="0.3">
      <c r="A10" s="27" t="s">
        <v>15</v>
      </c>
      <c r="B10" s="28" t="s">
        <v>33</v>
      </c>
      <c r="C10" s="29"/>
      <c r="D10" s="29"/>
      <c r="E10" s="29"/>
      <c r="F10" s="29"/>
      <c r="G10" s="29"/>
      <c r="I10" s="116" t="s">
        <v>6</v>
      </c>
      <c r="J10" s="117"/>
      <c r="K10" s="118"/>
    </row>
    <row r="11" spans="1:11" ht="15.75" thickBot="1" x14ac:dyDescent="0.3">
      <c r="B11" s="16">
        <v>0.58376157407407414</v>
      </c>
      <c r="C11" t="s">
        <v>29</v>
      </c>
      <c r="I11" s="17" t="s">
        <v>7</v>
      </c>
      <c r="J11" s="18" t="s">
        <v>4</v>
      </c>
      <c r="K11" s="18" t="s">
        <v>3</v>
      </c>
    </row>
    <row r="12" spans="1:11" ht="15.75" thickBot="1" x14ac:dyDescent="0.3">
      <c r="I12" s="19">
        <v>0.58376157407407414</v>
      </c>
      <c r="J12" s="11">
        <v>88.2</v>
      </c>
      <c r="K12" s="14">
        <v>1500</v>
      </c>
    </row>
    <row r="13" spans="1:11" ht="15.75" thickBot="1" x14ac:dyDescent="0.3">
      <c r="C13" s="116" t="s">
        <v>8</v>
      </c>
      <c r="D13" s="117"/>
      <c r="E13" s="117"/>
      <c r="F13" s="117"/>
      <c r="G13" s="118"/>
      <c r="H13" s="1"/>
    </row>
    <row r="14" spans="1:11" ht="15.75" thickBot="1" x14ac:dyDescent="0.3">
      <c r="C14" s="116" t="s">
        <v>1</v>
      </c>
      <c r="D14" s="117"/>
      <c r="E14" s="75"/>
      <c r="F14" s="116" t="s">
        <v>2</v>
      </c>
      <c r="G14" s="118"/>
      <c r="H14" s="1"/>
    </row>
    <row r="15" spans="1:11" ht="15.75" thickBot="1" x14ac:dyDescent="0.3">
      <c r="C15" s="3" t="s">
        <v>3</v>
      </c>
      <c r="D15" s="73" t="s">
        <v>4</v>
      </c>
      <c r="E15" s="76"/>
      <c r="F15" s="3" t="s">
        <v>4</v>
      </c>
      <c r="G15" s="4" t="s">
        <v>3</v>
      </c>
      <c r="H15" s="1"/>
    </row>
    <row r="16" spans="1:11" x14ac:dyDescent="0.25">
      <c r="C16" s="6">
        <v>500</v>
      </c>
      <c r="D16" s="24">
        <v>88.2</v>
      </c>
      <c r="E16" s="77"/>
      <c r="F16" s="79">
        <v>88.3</v>
      </c>
      <c r="G16" s="72">
        <v>1000</v>
      </c>
      <c r="H16" s="8"/>
      <c r="I16" s="8"/>
      <c r="J16" s="8"/>
      <c r="K16" s="8"/>
    </row>
    <row r="17" spans="2:26" x14ac:dyDescent="0.25">
      <c r="C17" s="6">
        <v>3000</v>
      </c>
      <c r="D17" s="24">
        <v>88</v>
      </c>
      <c r="E17" s="77"/>
      <c r="F17" s="9">
        <v>88.4</v>
      </c>
      <c r="G17" s="7">
        <v>3500</v>
      </c>
      <c r="H17" s="8"/>
      <c r="I17" s="8"/>
      <c r="J17" s="8"/>
      <c r="K17" s="8"/>
    </row>
    <row r="18" spans="2:26" ht="15.75" thickBot="1" x14ac:dyDescent="0.3">
      <c r="C18" s="10">
        <v>2000</v>
      </c>
      <c r="D18" s="74">
        <v>87.9</v>
      </c>
      <c r="E18" s="78"/>
      <c r="F18" s="13"/>
      <c r="G18" s="14"/>
      <c r="H18" s="8"/>
      <c r="I18" s="8"/>
      <c r="J18" s="8"/>
    </row>
    <row r="19" spans="2:26" ht="15.75" thickBot="1" x14ac:dyDescent="0.3"/>
    <row r="20" spans="2:26" ht="15.75" thickBot="1" x14ac:dyDescent="0.3">
      <c r="B20" s="16">
        <v>0.58378472222222222</v>
      </c>
      <c r="C20" t="s">
        <v>30</v>
      </c>
      <c r="I20" s="116" t="s">
        <v>6</v>
      </c>
      <c r="J20" s="117"/>
      <c r="K20" s="118"/>
    </row>
    <row r="21" spans="2:26" ht="15.75" thickBot="1" x14ac:dyDescent="0.3">
      <c r="I21" s="17" t="s">
        <v>7</v>
      </c>
      <c r="J21" s="18" t="s">
        <v>4</v>
      </c>
      <c r="K21" s="18" t="s">
        <v>3</v>
      </c>
    </row>
    <row r="22" spans="2:26" ht="15.75" thickBot="1" x14ac:dyDescent="0.3">
      <c r="C22" s="116" t="s">
        <v>10</v>
      </c>
      <c r="D22" s="117"/>
      <c r="E22" s="117"/>
      <c r="F22" s="117"/>
      <c r="G22" s="118"/>
      <c r="I22" s="19">
        <v>0.58378472222222222</v>
      </c>
      <c r="J22" s="11">
        <v>88.2</v>
      </c>
      <c r="K22" s="14">
        <v>500</v>
      </c>
    </row>
    <row r="23" spans="2:26" ht="15.75" thickBot="1" x14ac:dyDescent="0.3">
      <c r="C23" s="116" t="s">
        <v>1</v>
      </c>
      <c r="D23" s="119"/>
      <c r="E23" s="2"/>
      <c r="F23" s="116" t="s">
        <v>2</v>
      </c>
      <c r="G23" s="118"/>
    </row>
    <row r="24" spans="2:26" x14ac:dyDescent="0.25">
      <c r="C24" s="3" t="s">
        <v>3</v>
      </c>
      <c r="D24" s="4" t="s">
        <v>4</v>
      </c>
      <c r="E24" s="5"/>
      <c r="F24" s="3" t="s">
        <v>4</v>
      </c>
      <c r="G24" s="4" t="s">
        <v>3</v>
      </c>
    </row>
    <row r="25" spans="2:26" x14ac:dyDescent="0.25">
      <c r="C25" s="6">
        <v>3000</v>
      </c>
      <c r="D25" s="20">
        <v>88</v>
      </c>
      <c r="E25" s="2"/>
      <c r="F25" s="9">
        <v>88.2</v>
      </c>
      <c r="G25" s="7">
        <v>1500</v>
      </c>
    </row>
    <row r="26" spans="2:26" ht="15.75" thickBot="1" x14ac:dyDescent="0.3">
      <c r="C26" s="10">
        <v>2000</v>
      </c>
      <c r="D26" s="11">
        <v>87.9</v>
      </c>
      <c r="E26" s="12"/>
      <c r="F26" s="71">
        <v>88.3</v>
      </c>
      <c r="G26" s="14">
        <v>1000</v>
      </c>
    </row>
    <row r="28" spans="2:26" x14ac:dyDescent="0.25">
      <c r="B28" s="16">
        <v>0.58385416666666667</v>
      </c>
      <c r="C28" t="s">
        <v>31</v>
      </c>
      <c r="H28" t="s">
        <v>9</v>
      </c>
    </row>
    <row r="29" spans="2:26" ht="15.75" thickBot="1" x14ac:dyDescent="0.3"/>
    <row r="30" spans="2:26" ht="15.75" thickBot="1" x14ac:dyDescent="0.3">
      <c r="C30" s="116" t="s">
        <v>11</v>
      </c>
      <c r="D30" s="117"/>
      <c r="E30" s="117"/>
      <c r="F30" s="117"/>
      <c r="G30" s="118"/>
    </row>
    <row r="31" spans="2:26" ht="15.75" thickBot="1" x14ac:dyDescent="0.3">
      <c r="C31" s="116" t="s">
        <v>1</v>
      </c>
      <c r="D31" s="119"/>
      <c r="E31" s="2"/>
      <c r="F31" s="116" t="s">
        <v>2</v>
      </c>
      <c r="G31" s="118"/>
    </row>
    <row r="32" spans="2:26" x14ac:dyDescent="0.25">
      <c r="C32" s="3" t="s">
        <v>3</v>
      </c>
      <c r="D32" s="3" t="s">
        <v>4</v>
      </c>
      <c r="E32" s="5"/>
      <c r="F32" s="3" t="s">
        <v>4</v>
      </c>
      <c r="G32" s="4" t="s">
        <v>3</v>
      </c>
      <c r="M32" s="55"/>
      <c r="N32" s="61" t="s">
        <v>34</v>
      </c>
      <c r="O32" s="62"/>
      <c r="P32" s="63"/>
      <c r="Q32" s="61" t="s">
        <v>38</v>
      </c>
      <c r="R32" s="62"/>
      <c r="S32" s="63"/>
      <c r="T32" s="61" t="s">
        <v>37</v>
      </c>
      <c r="U32" s="62"/>
      <c r="V32" s="56"/>
      <c r="W32" s="61" t="s">
        <v>36</v>
      </c>
      <c r="X32" s="62"/>
      <c r="Y32" s="63"/>
      <c r="Z32" s="61" t="s">
        <v>35</v>
      </c>
    </row>
    <row r="33" spans="1:26" ht="15.75" thickBot="1" x14ac:dyDescent="0.3">
      <c r="C33" s="6">
        <v>2000</v>
      </c>
      <c r="D33" s="9">
        <v>88.1</v>
      </c>
      <c r="E33" s="2"/>
      <c r="F33" s="9">
        <v>88.2</v>
      </c>
      <c r="G33" s="7">
        <v>1500</v>
      </c>
      <c r="M33" s="55"/>
      <c r="N33" s="61" t="s">
        <v>34</v>
      </c>
      <c r="O33" s="62"/>
      <c r="P33" s="63"/>
      <c r="Q33" s="61" t="s">
        <v>38</v>
      </c>
      <c r="R33" s="62"/>
      <c r="S33" s="63"/>
      <c r="T33" s="61" t="s">
        <v>37</v>
      </c>
      <c r="U33" s="62"/>
      <c r="V33" s="56"/>
      <c r="W33" s="61" t="s">
        <v>36</v>
      </c>
      <c r="X33" s="62"/>
      <c r="Y33" s="58" t="s">
        <v>27</v>
      </c>
      <c r="Z33" s="61" t="s">
        <v>35</v>
      </c>
    </row>
    <row r="34" spans="1:26" ht="15.75" thickBot="1" x14ac:dyDescent="0.3">
      <c r="C34" s="10">
        <v>3000</v>
      </c>
      <c r="D34" s="71">
        <v>88</v>
      </c>
      <c r="E34" s="12"/>
      <c r="F34" s="71">
        <v>88.3</v>
      </c>
      <c r="G34" s="14">
        <v>1000</v>
      </c>
      <c r="I34" s="21" t="s">
        <v>14</v>
      </c>
      <c r="J34" s="80">
        <v>88.1</v>
      </c>
      <c r="K34" s="81">
        <v>88.2</v>
      </c>
    </row>
    <row r="35" spans="1:26" ht="15.75" thickBot="1" x14ac:dyDescent="0.3">
      <c r="M35" s="55"/>
      <c r="N35" s="59">
        <v>1850</v>
      </c>
      <c r="O35" s="57"/>
      <c r="P35" s="56"/>
      <c r="Q35" s="59">
        <v>2000</v>
      </c>
      <c r="R35" s="57"/>
      <c r="S35" s="56"/>
      <c r="T35" s="59">
        <v>6000</v>
      </c>
      <c r="U35" s="57"/>
      <c r="V35" s="56"/>
      <c r="W35" s="60">
        <v>0</v>
      </c>
      <c r="X35" s="57"/>
      <c r="Y35" s="56"/>
      <c r="Z35" s="59">
        <v>1500</v>
      </c>
    </row>
    <row r="36" spans="1:26" ht="15.75" thickBot="1" x14ac:dyDescent="0.3">
      <c r="A36" s="27" t="s">
        <v>5</v>
      </c>
      <c r="B36" s="28" t="s">
        <v>16</v>
      </c>
      <c r="C36" s="29"/>
      <c r="D36" s="29"/>
      <c r="E36" s="29"/>
      <c r="F36" s="29"/>
      <c r="G36" s="29"/>
      <c r="I36" s="21" t="s">
        <v>12</v>
      </c>
      <c r="J36" s="22" t="s">
        <v>32</v>
      </c>
      <c r="K36" s="23"/>
      <c r="M36" s="55"/>
      <c r="N36" s="59">
        <v>1850</v>
      </c>
      <c r="O36" s="57"/>
      <c r="P36" s="58" t="s">
        <v>27</v>
      </c>
      <c r="Q36" s="59">
        <v>2000</v>
      </c>
      <c r="R36" s="57"/>
      <c r="S36" s="56"/>
      <c r="T36" s="59">
        <v>6000</v>
      </c>
      <c r="U36" s="57"/>
      <c r="V36" s="56"/>
      <c r="W36" s="60">
        <v>0</v>
      </c>
      <c r="X36" s="57"/>
      <c r="Y36" s="56"/>
      <c r="Z36" s="59">
        <v>1500</v>
      </c>
    </row>
    <row r="38" spans="1:26" x14ac:dyDescent="0.25">
      <c r="A38" s="27" t="s">
        <v>13</v>
      </c>
      <c r="B38" s="28" t="s">
        <v>94</v>
      </c>
      <c r="C38" s="29"/>
      <c r="D38" s="29"/>
      <c r="E38" s="29"/>
      <c r="F38" s="29"/>
      <c r="G38" s="29"/>
      <c r="H38" s="29"/>
      <c r="I38" s="29"/>
      <c r="J38" s="29"/>
    </row>
    <row r="39" spans="1:26" x14ac:dyDescent="0.25">
      <c r="A39" s="82"/>
      <c r="B39" s="83"/>
      <c r="C39" s="82"/>
      <c r="D39" s="82"/>
      <c r="E39" s="82"/>
      <c r="F39" s="82"/>
      <c r="G39" s="82"/>
      <c r="H39" s="82"/>
      <c r="I39" s="82"/>
      <c r="J39" s="82"/>
    </row>
    <row r="40" spans="1:26" x14ac:dyDescent="0.25">
      <c r="A40" s="82"/>
      <c r="B40" s="16">
        <v>0.58376157407407414</v>
      </c>
      <c r="C40" t="s">
        <v>29</v>
      </c>
      <c r="H40" s="82"/>
      <c r="I40" s="82"/>
      <c r="J40" s="82"/>
    </row>
    <row r="41" spans="1:26" ht="15.75" thickBot="1" x14ac:dyDescent="0.3">
      <c r="A41" s="82"/>
      <c r="H41" s="82"/>
      <c r="I41" s="82"/>
      <c r="J41" s="82"/>
    </row>
    <row r="42" spans="1:26" ht="15.75" thickBot="1" x14ac:dyDescent="0.3">
      <c r="A42" s="82"/>
      <c r="C42" s="116" t="s">
        <v>8</v>
      </c>
      <c r="D42" s="117"/>
      <c r="E42" s="117"/>
      <c r="F42" s="117"/>
      <c r="G42" s="118"/>
      <c r="I42" s="116" t="s">
        <v>6</v>
      </c>
      <c r="J42" s="117"/>
      <c r="K42" s="118"/>
    </row>
    <row r="43" spans="1:26" ht="15.75" thickBot="1" x14ac:dyDescent="0.3">
      <c r="A43" s="82"/>
      <c r="C43" s="116" t="s">
        <v>1</v>
      </c>
      <c r="D43" s="117"/>
      <c r="E43" s="75"/>
      <c r="F43" s="116" t="s">
        <v>2</v>
      </c>
      <c r="G43" s="118"/>
      <c r="I43" s="17" t="s">
        <v>7</v>
      </c>
      <c r="J43" s="18" t="s">
        <v>4</v>
      </c>
      <c r="K43" s="18" t="s">
        <v>3</v>
      </c>
    </row>
    <row r="44" spans="1:26" ht="15.75" thickBot="1" x14ac:dyDescent="0.3">
      <c r="A44" s="82"/>
      <c r="C44" s="3" t="s">
        <v>3</v>
      </c>
      <c r="D44" s="73" t="s">
        <v>4</v>
      </c>
      <c r="E44" s="76"/>
      <c r="F44" s="3" t="s">
        <v>4</v>
      </c>
      <c r="G44" s="4" t="s">
        <v>3</v>
      </c>
      <c r="I44" s="19">
        <v>0.58376157407407414</v>
      </c>
      <c r="J44" s="11">
        <v>88.2</v>
      </c>
      <c r="K44" s="14">
        <v>1500</v>
      </c>
    </row>
    <row r="45" spans="1:26" x14ac:dyDescent="0.25">
      <c r="A45" s="82"/>
      <c r="C45" s="6">
        <v>500</v>
      </c>
      <c r="D45" s="24">
        <v>88.2</v>
      </c>
      <c r="E45" s="77"/>
      <c r="F45" s="79">
        <v>88.3</v>
      </c>
      <c r="G45" s="72">
        <v>1000</v>
      </c>
      <c r="H45" s="1"/>
    </row>
    <row r="46" spans="1:26" x14ac:dyDescent="0.25">
      <c r="A46" s="82"/>
      <c r="C46" s="6">
        <v>3000</v>
      </c>
      <c r="D46" s="24">
        <v>88</v>
      </c>
      <c r="E46" s="77"/>
      <c r="F46" s="9">
        <v>88.4</v>
      </c>
      <c r="G46" s="7">
        <v>3500</v>
      </c>
      <c r="H46" s="1"/>
    </row>
    <row r="47" spans="1:26" ht="15.75" thickBot="1" x14ac:dyDescent="0.3">
      <c r="A47" s="82"/>
      <c r="C47" s="10">
        <v>2000</v>
      </c>
      <c r="D47" s="74">
        <v>87.9</v>
      </c>
      <c r="E47" s="78"/>
      <c r="F47" s="13"/>
      <c r="G47" s="14"/>
      <c r="H47" s="1"/>
    </row>
    <row r="48" spans="1:26" x14ac:dyDescent="0.25">
      <c r="A48" s="82"/>
      <c r="H48" s="8"/>
      <c r="I48" s="8"/>
      <c r="J48" s="8"/>
      <c r="K48" s="8"/>
    </row>
    <row r="49" spans="1:11" x14ac:dyDescent="0.25">
      <c r="A49" s="82"/>
      <c r="B49" s="16">
        <v>0.58378472222222222</v>
      </c>
      <c r="C49" t="s">
        <v>31</v>
      </c>
      <c r="H49" s="8"/>
      <c r="I49" s="8"/>
      <c r="J49" s="8"/>
      <c r="K49" s="8"/>
    </row>
    <row r="50" spans="1:11" ht="15.75" thickBot="1" x14ac:dyDescent="0.3">
      <c r="A50" s="82"/>
      <c r="H50" s="8"/>
      <c r="I50" s="8"/>
      <c r="J50" s="8"/>
    </row>
    <row r="51" spans="1:11" ht="15.75" thickBot="1" x14ac:dyDescent="0.3">
      <c r="A51" s="82"/>
      <c r="C51" s="116" t="s">
        <v>10</v>
      </c>
      <c r="D51" s="117"/>
      <c r="E51" s="117"/>
      <c r="F51" s="117"/>
      <c r="G51" s="118"/>
      <c r="I51" t="s">
        <v>9</v>
      </c>
    </row>
    <row r="52" spans="1:11" ht="15.75" thickBot="1" x14ac:dyDescent="0.3">
      <c r="A52" s="82"/>
      <c r="C52" s="116" t="s">
        <v>1</v>
      </c>
      <c r="D52" s="119"/>
      <c r="E52" s="2"/>
      <c r="F52" s="116" t="s">
        <v>2</v>
      </c>
      <c r="G52" s="118"/>
    </row>
    <row r="53" spans="1:11" ht="15.75" thickBot="1" x14ac:dyDescent="0.3">
      <c r="A53" s="82"/>
      <c r="C53" s="3" t="s">
        <v>3</v>
      </c>
      <c r="D53" s="3" t="s">
        <v>4</v>
      </c>
      <c r="E53" s="5"/>
      <c r="F53" s="3" t="s">
        <v>4</v>
      </c>
      <c r="G53" s="4" t="s">
        <v>3</v>
      </c>
    </row>
    <row r="54" spans="1:11" x14ac:dyDescent="0.25">
      <c r="A54" s="82"/>
      <c r="C54" s="6">
        <v>500</v>
      </c>
      <c r="D54" s="9">
        <v>88.2</v>
      </c>
      <c r="E54" s="2"/>
      <c r="F54" s="79">
        <v>88.3</v>
      </c>
      <c r="G54" s="72">
        <v>1000</v>
      </c>
    </row>
    <row r="55" spans="1:11" x14ac:dyDescent="0.25">
      <c r="A55" s="82"/>
      <c r="C55" s="6">
        <v>2000</v>
      </c>
      <c r="D55" s="9">
        <v>88.1</v>
      </c>
      <c r="E55" s="2"/>
      <c r="F55" s="9">
        <v>88.4</v>
      </c>
      <c r="G55" s="7">
        <v>3500</v>
      </c>
    </row>
    <row r="56" spans="1:11" ht="15.75" thickBot="1" x14ac:dyDescent="0.3">
      <c r="A56" s="82"/>
      <c r="C56" s="10">
        <v>3000</v>
      </c>
      <c r="D56" s="71">
        <v>88</v>
      </c>
      <c r="E56" s="12"/>
      <c r="F56" s="13"/>
      <c r="G56" s="14"/>
    </row>
    <row r="57" spans="1:11" x14ac:dyDescent="0.25">
      <c r="A57" s="82"/>
    </row>
    <row r="58" spans="1:11" x14ac:dyDescent="0.25">
      <c r="A58" s="82"/>
      <c r="B58" s="16">
        <v>0.58385416666666667</v>
      </c>
      <c r="C58" t="s">
        <v>30</v>
      </c>
    </row>
    <row r="59" spans="1:11" ht="15.75" thickBot="1" x14ac:dyDescent="0.3">
      <c r="A59" s="82"/>
    </row>
    <row r="60" spans="1:11" ht="15.75" thickBot="1" x14ac:dyDescent="0.3">
      <c r="A60" s="82"/>
      <c r="C60" s="116" t="s">
        <v>11</v>
      </c>
      <c r="D60" s="117"/>
      <c r="E60" s="117"/>
      <c r="F60" s="117"/>
      <c r="G60" s="118"/>
    </row>
    <row r="61" spans="1:11" ht="15.75" thickBot="1" x14ac:dyDescent="0.3">
      <c r="A61" s="82"/>
      <c r="C61" s="116" t="s">
        <v>1</v>
      </c>
      <c r="D61" s="119"/>
      <c r="E61" s="2"/>
      <c r="F61" s="116" t="s">
        <v>2</v>
      </c>
      <c r="G61" s="118"/>
      <c r="I61" s="116" t="s">
        <v>6</v>
      </c>
      <c r="J61" s="117"/>
      <c r="K61" s="118"/>
    </row>
    <row r="62" spans="1:11" ht="15.75" thickBot="1" x14ac:dyDescent="0.3">
      <c r="A62" s="82"/>
      <c r="C62" s="3" t="s">
        <v>3</v>
      </c>
      <c r="D62" s="3" t="s">
        <v>4</v>
      </c>
      <c r="E62" s="5"/>
      <c r="F62" s="3" t="s">
        <v>4</v>
      </c>
      <c r="G62" s="4" t="s">
        <v>3</v>
      </c>
      <c r="H62" s="82"/>
      <c r="I62" s="17" t="s">
        <v>7</v>
      </c>
      <c r="J62" s="18" t="s">
        <v>4</v>
      </c>
      <c r="K62" s="18" t="s">
        <v>3</v>
      </c>
    </row>
    <row r="63" spans="1:11" ht="15.75" thickBot="1" x14ac:dyDescent="0.3">
      <c r="A63" s="82"/>
      <c r="C63" s="6">
        <v>2000</v>
      </c>
      <c r="D63" s="9">
        <v>88.1</v>
      </c>
      <c r="E63" s="2"/>
      <c r="F63" s="9">
        <v>88.2</v>
      </c>
      <c r="G63" s="7">
        <v>1500</v>
      </c>
      <c r="H63" s="82"/>
      <c r="I63" s="19">
        <v>0.58385416666666667</v>
      </c>
      <c r="J63" s="11">
        <v>88.2</v>
      </c>
      <c r="K63" s="14">
        <v>500</v>
      </c>
    </row>
    <row r="64" spans="1:11" ht="15.75" thickBot="1" x14ac:dyDescent="0.3">
      <c r="A64" s="82"/>
      <c r="C64" s="10">
        <v>3000</v>
      </c>
      <c r="D64" s="71">
        <v>88</v>
      </c>
      <c r="E64" s="12"/>
      <c r="F64" s="71">
        <v>88.3</v>
      </c>
      <c r="G64" s="14">
        <v>1000</v>
      </c>
      <c r="H64" s="82"/>
      <c r="I64" s="82"/>
      <c r="J64" s="82"/>
    </row>
    <row r="65" spans="1:26" ht="15.75" thickBot="1" x14ac:dyDescent="0.3">
      <c r="A65" s="82"/>
      <c r="B65" s="83"/>
      <c r="C65" s="82"/>
      <c r="D65" s="82"/>
      <c r="E65" s="82"/>
      <c r="F65" s="82"/>
      <c r="G65" s="82"/>
      <c r="H65" s="82"/>
      <c r="I65" s="21" t="s">
        <v>14</v>
      </c>
      <c r="J65" s="80">
        <v>88.1</v>
      </c>
      <c r="K65" s="81">
        <v>88.2</v>
      </c>
      <c r="M65" s="55"/>
      <c r="N65" s="61" t="s">
        <v>39</v>
      </c>
      <c r="O65" s="62"/>
      <c r="P65" s="63"/>
      <c r="Q65" s="61" t="s">
        <v>40</v>
      </c>
      <c r="R65" s="62"/>
      <c r="S65" s="63"/>
      <c r="T65" s="61" t="s">
        <v>41</v>
      </c>
      <c r="U65" s="62"/>
      <c r="V65" s="56"/>
      <c r="W65" s="61" t="s">
        <v>42</v>
      </c>
      <c r="X65" s="62"/>
      <c r="Y65" s="63"/>
      <c r="Z65" s="61" t="s">
        <v>43</v>
      </c>
    </row>
    <row r="66" spans="1:26" ht="15.75" thickBot="1" x14ac:dyDescent="0.3">
      <c r="A66" s="82"/>
      <c r="B66" s="83"/>
      <c r="C66" s="82"/>
      <c r="D66" s="82"/>
      <c r="E66" s="82"/>
      <c r="F66" s="82"/>
      <c r="G66" s="82"/>
      <c r="H66" s="82"/>
      <c r="M66" s="55"/>
      <c r="N66" s="61" t="s">
        <v>39</v>
      </c>
      <c r="O66" s="62"/>
      <c r="P66" s="58" t="s">
        <v>27</v>
      </c>
      <c r="Q66" s="61" t="s">
        <v>40</v>
      </c>
      <c r="R66" s="62"/>
      <c r="S66" s="63"/>
      <c r="T66" s="61" t="s">
        <v>41</v>
      </c>
      <c r="U66" s="62"/>
      <c r="V66" s="56"/>
      <c r="W66" s="61" t="s">
        <v>42</v>
      </c>
      <c r="X66" s="62"/>
      <c r="Y66" s="63"/>
      <c r="Z66" s="61" t="s">
        <v>43</v>
      </c>
    </row>
    <row r="67" spans="1:26" ht="15.75" thickBot="1" x14ac:dyDescent="0.3">
      <c r="A67" s="82"/>
      <c r="B67" s="83"/>
      <c r="C67" s="82"/>
      <c r="D67" s="82"/>
      <c r="E67" s="82"/>
      <c r="F67" s="82"/>
      <c r="G67" s="82"/>
      <c r="H67" s="82"/>
      <c r="I67" s="21" t="s">
        <v>12</v>
      </c>
      <c r="J67" s="22" t="s">
        <v>32</v>
      </c>
      <c r="K67" s="23"/>
    </row>
    <row r="68" spans="1:26" x14ac:dyDescent="0.25">
      <c r="A68" s="82"/>
      <c r="B68" s="83"/>
      <c r="C68" s="82"/>
      <c r="D68" s="82"/>
      <c r="E68" s="82"/>
      <c r="F68" s="82"/>
      <c r="G68" s="82"/>
      <c r="H68" s="82"/>
      <c r="I68" s="82"/>
      <c r="J68" s="82"/>
    </row>
    <row r="69" spans="1:26" ht="15.75" x14ac:dyDescent="0.25">
      <c r="A69" s="26" t="s">
        <v>44</v>
      </c>
      <c r="B69" s="84" t="s">
        <v>95</v>
      </c>
      <c r="C69" s="29"/>
      <c r="D69" s="29"/>
      <c r="E69" s="29"/>
      <c r="F69" s="29"/>
      <c r="G69" s="29"/>
      <c r="H69" s="29"/>
      <c r="I69" s="29"/>
      <c r="J69" s="29"/>
    </row>
    <row r="70" spans="1:26" ht="15.75" x14ac:dyDescent="0.25">
      <c r="A70" s="82"/>
      <c r="B70" s="84" t="s">
        <v>92</v>
      </c>
      <c r="C70" s="84"/>
      <c r="D70" s="84"/>
      <c r="E70" s="84"/>
      <c r="F70" s="84"/>
      <c r="G70" s="84"/>
      <c r="H70" s="84"/>
      <c r="I70" s="84"/>
      <c r="J70" s="84"/>
    </row>
    <row r="71" spans="1:26" x14ac:dyDescent="0.25">
      <c r="A71" s="82"/>
      <c r="B71" s="83"/>
      <c r="C71" s="82"/>
      <c r="D71" s="82"/>
      <c r="E71" s="82"/>
      <c r="F71" s="82"/>
      <c r="G71" s="82"/>
      <c r="H71" s="82"/>
      <c r="I71" s="82"/>
      <c r="J71" s="82"/>
    </row>
    <row r="72" spans="1:26" x14ac:dyDescent="0.25">
      <c r="A72" s="82"/>
      <c r="B72" s="83" t="s">
        <v>45</v>
      </c>
      <c r="C72" s="82" t="s">
        <v>50</v>
      </c>
      <c r="D72" s="82" t="s">
        <v>55</v>
      </c>
      <c r="E72" s="82"/>
      <c r="F72" s="82"/>
      <c r="G72" s="82"/>
      <c r="H72" s="82"/>
      <c r="I72" s="82"/>
      <c r="J72" s="82"/>
      <c r="M72" s="55"/>
      <c r="N72" s="85" t="s">
        <v>58</v>
      </c>
      <c r="O72" s="57"/>
      <c r="P72" s="56"/>
      <c r="Q72" s="85" t="s">
        <v>59</v>
      </c>
      <c r="R72" s="57"/>
      <c r="S72" s="56"/>
      <c r="T72" s="85" t="s">
        <v>60</v>
      </c>
      <c r="U72" s="57"/>
      <c r="V72" s="56"/>
      <c r="W72" s="85" t="s">
        <v>61</v>
      </c>
      <c r="X72" s="57"/>
      <c r="Y72" s="56"/>
      <c r="Z72" s="85" t="s">
        <v>62</v>
      </c>
    </row>
    <row r="73" spans="1:26" x14ac:dyDescent="0.25">
      <c r="A73" s="82"/>
      <c r="B73" s="83" t="s">
        <v>46</v>
      </c>
      <c r="C73" s="82" t="s">
        <v>51</v>
      </c>
      <c r="D73" s="82" t="s">
        <v>56</v>
      </c>
      <c r="E73" s="82"/>
      <c r="F73" s="82"/>
      <c r="G73" s="82"/>
      <c r="H73" s="82"/>
      <c r="I73" s="82"/>
      <c r="J73" s="82"/>
      <c r="M73" s="55"/>
      <c r="N73" s="85" t="s">
        <v>58</v>
      </c>
      <c r="O73" s="57"/>
      <c r="P73" s="56"/>
      <c r="Q73" s="85" t="s">
        <v>59</v>
      </c>
      <c r="R73" s="57"/>
      <c r="S73" s="56"/>
      <c r="T73" s="85" t="s">
        <v>60</v>
      </c>
      <c r="U73" s="57"/>
      <c r="V73" s="58" t="s">
        <v>27</v>
      </c>
      <c r="W73" s="85" t="s">
        <v>61</v>
      </c>
      <c r="X73" s="57"/>
      <c r="Y73" s="56"/>
      <c r="Z73" s="85" t="s">
        <v>62</v>
      </c>
    </row>
    <row r="74" spans="1:26" x14ac:dyDescent="0.25">
      <c r="A74" s="82"/>
      <c r="B74" s="83" t="s">
        <v>47</v>
      </c>
      <c r="C74" s="82" t="s">
        <v>52</v>
      </c>
      <c r="D74" s="82" t="s">
        <v>55</v>
      </c>
      <c r="E74" s="82"/>
      <c r="F74" s="82"/>
      <c r="G74" s="82"/>
      <c r="H74" s="82"/>
      <c r="I74" s="82"/>
      <c r="J74" s="82"/>
    </row>
    <row r="75" spans="1:26" x14ac:dyDescent="0.25">
      <c r="A75" s="82"/>
      <c r="B75" s="83" t="s">
        <v>48</v>
      </c>
      <c r="C75" s="82" t="s">
        <v>53</v>
      </c>
      <c r="D75" s="82" t="s">
        <v>56</v>
      </c>
      <c r="E75" s="82"/>
      <c r="F75" s="82"/>
      <c r="G75" s="82"/>
      <c r="H75" s="82"/>
      <c r="I75" s="82"/>
      <c r="J75" s="82"/>
    </row>
    <row r="76" spans="1:26" x14ac:dyDescent="0.25">
      <c r="A76" s="82"/>
      <c r="B76" s="83" t="s">
        <v>49</v>
      </c>
      <c r="C76" s="82" t="s">
        <v>54</v>
      </c>
      <c r="D76" s="82" t="s">
        <v>57</v>
      </c>
      <c r="E76" s="82"/>
      <c r="F76" s="82"/>
      <c r="G76" s="82"/>
      <c r="H76" s="82"/>
      <c r="I76" s="82"/>
      <c r="J76" s="82"/>
    </row>
    <row r="78" spans="1:26" ht="15.75" x14ac:dyDescent="0.25">
      <c r="A78" s="26" t="s">
        <v>71</v>
      </c>
      <c r="B78" s="30"/>
      <c r="C78" s="29"/>
      <c r="D78" s="29"/>
      <c r="E78" s="29"/>
      <c r="F78" s="29"/>
      <c r="G78" s="29"/>
      <c r="H78" s="29"/>
      <c r="I78" s="29"/>
      <c r="J78" s="29"/>
    </row>
    <row r="80" spans="1:26" x14ac:dyDescent="0.25">
      <c r="B80" s="31" t="s">
        <v>64</v>
      </c>
      <c r="C80">
        <v>86</v>
      </c>
      <c r="D80" s="86" t="s">
        <v>67</v>
      </c>
      <c r="F80" s="70">
        <f>(10000*C80/159)/C83</f>
        <v>4258.9015995642058</v>
      </c>
    </row>
    <row r="81" spans="1:26" x14ac:dyDescent="0.25">
      <c r="B81" t="s">
        <v>65</v>
      </c>
      <c r="C81" s="34">
        <v>1230</v>
      </c>
      <c r="D81" s="87" t="s">
        <v>68</v>
      </c>
      <c r="F81" s="70">
        <f>(50*C81/31.1)/C83</f>
        <v>1557.0802845785754</v>
      </c>
    </row>
    <row r="82" spans="1:26" x14ac:dyDescent="0.25">
      <c r="B82" t="s">
        <v>63</v>
      </c>
      <c r="C82">
        <v>512</v>
      </c>
      <c r="D82" s="87" t="s">
        <v>69</v>
      </c>
      <c r="F82" s="70">
        <f>(8*C82)/C83</f>
        <v>3225.1968503937005</v>
      </c>
    </row>
    <row r="83" spans="1:26" x14ac:dyDescent="0.25">
      <c r="B83" t="s">
        <v>66</v>
      </c>
      <c r="C83">
        <v>1.27</v>
      </c>
      <c r="E83" s="32"/>
      <c r="F83" s="32">
        <f>F80+F81+F82</f>
        <v>9041.1787345364828</v>
      </c>
      <c r="M83" s="55"/>
      <c r="N83" s="88">
        <v>11000</v>
      </c>
      <c r="O83" s="57"/>
      <c r="P83" s="56"/>
      <c r="Q83" s="88">
        <v>9000</v>
      </c>
      <c r="R83" s="57"/>
      <c r="S83" s="56"/>
      <c r="T83" s="88">
        <v>7000</v>
      </c>
      <c r="U83" s="57"/>
      <c r="V83" s="56"/>
      <c r="W83" s="88">
        <v>2000</v>
      </c>
      <c r="X83" s="57"/>
      <c r="Y83" s="56"/>
      <c r="Z83" s="88">
        <v>24000</v>
      </c>
    </row>
    <row r="84" spans="1:26" ht="15.75" thickBot="1" x14ac:dyDescent="0.3">
      <c r="M84" s="55"/>
      <c r="N84" s="88">
        <v>11000</v>
      </c>
      <c r="O84" s="57"/>
      <c r="P84" s="58" t="s">
        <v>27</v>
      </c>
      <c r="Q84" s="88">
        <v>9000</v>
      </c>
      <c r="R84" s="57"/>
      <c r="S84" s="56"/>
      <c r="T84" s="88">
        <v>7000</v>
      </c>
      <c r="U84" s="57"/>
      <c r="V84" s="56"/>
      <c r="W84" s="88">
        <v>2000</v>
      </c>
      <c r="X84" s="57"/>
      <c r="Y84" s="56"/>
      <c r="Z84" s="88">
        <v>24000</v>
      </c>
    </row>
    <row r="85" spans="1:26" ht="15.75" thickBot="1" x14ac:dyDescent="0.3">
      <c r="C85" s="69" t="s">
        <v>70</v>
      </c>
      <c r="D85" s="81">
        <f>F83</f>
        <v>9041.1787345364828</v>
      </c>
    </row>
    <row r="87" spans="1:26" ht="15" customHeight="1" x14ac:dyDescent="0.25">
      <c r="A87" s="26" t="s">
        <v>77</v>
      </c>
      <c r="B87" s="42"/>
      <c r="C87" s="29"/>
      <c r="D87" s="43"/>
      <c r="E87" s="43"/>
      <c r="F87" s="43"/>
      <c r="G87" s="43"/>
      <c r="H87" s="33"/>
      <c r="I87" s="39"/>
    </row>
    <row r="88" spans="1:26" ht="15" customHeight="1" thickBot="1" x14ac:dyDescent="0.3">
      <c r="B88" s="38"/>
      <c r="D88" s="36"/>
      <c r="E88" s="36"/>
      <c r="F88" s="36"/>
      <c r="G88" s="36"/>
      <c r="H88" s="33"/>
      <c r="I88" s="39"/>
    </row>
    <row r="89" spans="1:26" ht="15" customHeight="1" thickBot="1" x14ac:dyDescent="0.3">
      <c r="B89" s="44" t="s">
        <v>17</v>
      </c>
      <c r="C89" s="44" t="s">
        <v>18</v>
      </c>
      <c r="D89" s="44" t="s">
        <v>19</v>
      </c>
      <c r="E89" s="45" t="s">
        <v>20</v>
      </c>
      <c r="F89" s="45" t="s">
        <v>21</v>
      </c>
      <c r="G89" s="45" t="s">
        <v>22</v>
      </c>
    </row>
    <row r="90" spans="1:26" ht="15" customHeight="1" thickBot="1" x14ac:dyDescent="0.3">
      <c r="B90" s="46" t="s">
        <v>23</v>
      </c>
      <c r="C90" s="47">
        <v>1000</v>
      </c>
      <c r="D90" s="46"/>
      <c r="E90">
        <f>C90</f>
        <v>1000</v>
      </c>
      <c r="F90">
        <f t="shared" ref="F90:F101" si="0">F91+D90</f>
        <v>4390</v>
      </c>
      <c r="G90">
        <f t="shared" ref="G90:G102" si="1">ABS(E90-F90)</f>
        <v>3390</v>
      </c>
    </row>
    <row r="91" spans="1:26" ht="15" customHeight="1" thickBot="1" x14ac:dyDescent="0.3">
      <c r="B91" s="47">
        <v>115</v>
      </c>
      <c r="C91" s="46">
        <v>10</v>
      </c>
      <c r="D91" s="46">
        <v>500</v>
      </c>
      <c r="E91">
        <f t="shared" ref="E91:E102" si="2">E90+C91</f>
        <v>1010</v>
      </c>
      <c r="F91">
        <f t="shared" si="0"/>
        <v>4390</v>
      </c>
      <c r="G91">
        <f t="shared" si="1"/>
        <v>3380</v>
      </c>
    </row>
    <row r="92" spans="1:26" ht="15" customHeight="1" thickBot="1" x14ac:dyDescent="0.3">
      <c r="B92" s="47">
        <v>114</v>
      </c>
      <c r="C92" s="46">
        <v>20</v>
      </c>
      <c r="D92" s="46">
        <v>350</v>
      </c>
      <c r="E92">
        <f t="shared" si="2"/>
        <v>1030</v>
      </c>
      <c r="F92">
        <f t="shared" si="0"/>
        <v>3890</v>
      </c>
      <c r="G92">
        <f t="shared" si="1"/>
        <v>2860</v>
      </c>
    </row>
    <row r="93" spans="1:26" ht="15" customHeight="1" thickBot="1" x14ac:dyDescent="0.3">
      <c r="B93" s="47">
        <v>113</v>
      </c>
      <c r="C93" s="46">
        <v>30</v>
      </c>
      <c r="D93" s="46">
        <v>100</v>
      </c>
      <c r="E93">
        <f t="shared" si="2"/>
        <v>1060</v>
      </c>
      <c r="F93">
        <f t="shared" si="0"/>
        <v>3540</v>
      </c>
      <c r="G93">
        <f t="shared" si="1"/>
        <v>2480</v>
      </c>
    </row>
    <row r="94" spans="1:26" ht="15" customHeight="1" thickBot="1" x14ac:dyDescent="0.3">
      <c r="B94" s="47">
        <v>112</v>
      </c>
      <c r="C94" s="46">
        <v>420</v>
      </c>
      <c r="D94" s="46">
        <v>200</v>
      </c>
      <c r="E94">
        <f t="shared" si="2"/>
        <v>1480</v>
      </c>
      <c r="F94">
        <f t="shared" si="0"/>
        <v>3440</v>
      </c>
      <c r="G94">
        <f t="shared" si="1"/>
        <v>1960</v>
      </c>
    </row>
    <row r="95" spans="1:26" ht="15" customHeight="1" thickBot="1" x14ac:dyDescent="0.3">
      <c r="B95" s="47">
        <v>111</v>
      </c>
      <c r="C95" s="46">
        <v>400</v>
      </c>
      <c r="D95" s="46">
        <v>550</v>
      </c>
      <c r="E95">
        <f t="shared" si="2"/>
        <v>1880</v>
      </c>
      <c r="F95">
        <f t="shared" si="0"/>
        <v>3240</v>
      </c>
      <c r="G95">
        <f t="shared" si="1"/>
        <v>1360</v>
      </c>
    </row>
    <row r="96" spans="1:26" ht="15" customHeight="1" thickBot="1" x14ac:dyDescent="0.3">
      <c r="B96" s="89">
        <v>110</v>
      </c>
      <c r="C96" s="48">
        <v>550</v>
      </c>
      <c r="D96" s="48">
        <v>500</v>
      </c>
      <c r="E96">
        <f t="shared" si="2"/>
        <v>2430</v>
      </c>
      <c r="F96" s="49">
        <f t="shared" si="0"/>
        <v>2690</v>
      </c>
      <c r="G96" s="50">
        <f t="shared" si="1"/>
        <v>260</v>
      </c>
    </row>
    <row r="97" spans="2:26" ht="15" customHeight="1" thickBot="1" x14ac:dyDescent="0.3">
      <c r="B97" s="47">
        <v>109</v>
      </c>
      <c r="C97" s="46">
        <v>360</v>
      </c>
      <c r="D97" s="46">
        <v>700</v>
      </c>
      <c r="E97">
        <f t="shared" si="2"/>
        <v>2790</v>
      </c>
      <c r="F97">
        <f t="shared" si="0"/>
        <v>2190</v>
      </c>
      <c r="G97">
        <f t="shared" si="1"/>
        <v>600</v>
      </c>
    </row>
    <row r="98" spans="2:26" ht="15" customHeight="1" thickBot="1" x14ac:dyDescent="0.3">
      <c r="B98" s="47">
        <v>108</v>
      </c>
      <c r="C98" s="46">
        <v>110</v>
      </c>
      <c r="D98" s="46">
        <v>50</v>
      </c>
      <c r="E98">
        <f t="shared" si="2"/>
        <v>2900</v>
      </c>
      <c r="F98">
        <f t="shared" si="0"/>
        <v>1490</v>
      </c>
      <c r="G98">
        <f t="shared" si="1"/>
        <v>1410</v>
      </c>
    </row>
    <row r="99" spans="2:26" ht="15" customHeight="1" thickBot="1" x14ac:dyDescent="0.3">
      <c r="B99" s="47">
        <v>107</v>
      </c>
      <c r="C99" s="46">
        <v>700</v>
      </c>
      <c r="D99" s="46">
        <v>200</v>
      </c>
      <c r="E99">
        <f t="shared" si="2"/>
        <v>3600</v>
      </c>
      <c r="F99">
        <f t="shared" si="0"/>
        <v>1440</v>
      </c>
      <c r="G99">
        <f t="shared" si="1"/>
        <v>2160</v>
      </c>
    </row>
    <row r="100" spans="2:26" ht="15" customHeight="1" thickBot="1" x14ac:dyDescent="0.3">
      <c r="B100" s="47">
        <v>106</v>
      </c>
      <c r="C100" s="46">
        <v>540</v>
      </c>
      <c r="D100" s="46">
        <v>240</v>
      </c>
      <c r="E100">
        <f t="shared" si="2"/>
        <v>4140</v>
      </c>
      <c r="F100">
        <f t="shared" si="0"/>
        <v>1240</v>
      </c>
      <c r="G100">
        <f t="shared" si="1"/>
        <v>2900</v>
      </c>
    </row>
    <row r="101" spans="2:26" ht="15" customHeight="1" thickBot="1" x14ac:dyDescent="0.3">
      <c r="B101" s="47">
        <v>105</v>
      </c>
      <c r="C101" s="46">
        <v>120</v>
      </c>
      <c r="D101" s="46"/>
      <c r="E101">
        <f t="shared" si="2"/>
        <v>4260</v>
      </c>
      <c r="F101">
        <f t="shared" si="0"/>
        <v>1000</v>
      </c>
      <c r="G101">
        <f t="shared" si="1"/>
        <v>3260</v>
      </c>
    </row>
    <row r="102" spans="2:26" ht="15" customHeight="1" thickBot="1" x14ac:dyDescent="0.3">
      <c r="B102" s="46" t="s">
        <v>24</v>
      </c>
      <c r="C102" s="46"/>
      <c r="D102" s="47">
        <v>1000</v>
      </c>
      <c r="E102">
        <f t="shared" si="2"/>
        <v>4260</v>
      </c>
      <c r="F102">
        <f>D102</f>
        <v>1000</v>
      </c>
      <c r="G102">
        <f t="shared" si="1"/>
        <v>3260</v>
      </c>
    </row>
    <row r="103" spans="2:26" ht="15" customHeight="1" thickBot="1" x14ac:dyDescent="0.3">
      <c r="B103" s="38"/>
      <c r="D103" s="36"/>
      <c r="E103" s="36"/>
      <c r="F103" s="36"/>
      <c r="G103" s="36"/>
      <c r="H103" s="33"/>
      <c r="I103" s="39"/>
    </row>
    <row r="104" spans="2:26" ht="15" customHeight="1" thickBot="1" x14ac:dyDescent="0.3">
      <c r="B104" s="38"/>
      <c r="C104" s="41" t="s">
        <v>25</v>
      </c>
      <c r="D104" s="51">
        <v>110</v>
      </c>
      <c r="E104" s="36"/>
      <c r="F104" s="36"/>
      <c r="G104" s="36"/>
      <c r="H104" s="33"/>
      <c r="I104" s="39"/>
      <c r="M104" s="55"/>
      <c r="N104" s="61" t="s">
        <v>72</v>
      </c>
      <c r="O104" s="62"/>
      <c r="P104" s="63"/>
      <c r="Q104" s="61" t="s">
        <v>73</v>
      </c>
      <c r="R104" s="62"/>
      <c r="S104" s="63"/>
      <c r="T104" s="61" t="s">
        <v>74</v>
      </c>
      <c r="U104" s="62"/>
      <c r="V104" s="63"/>
      <c r="W104" s="61" t="s">
        <v>75</v>
      </c>
      <c r="X104" s="62"/>
      <c r="Y104" s="63"/>
      <c r="Z104" s="61" t="s">
        <v>76</v>
      </c>
    </row>
    <row r="105" spans="2:26" ht="15" customHeight="1" thickBot="1" x14ac:dyDescent="0.3">
      <c r="B105" s="38"/>
      <c r="C105" s="41" t="s">
        <v>26</v>
      </c>
      <c r="D105" s="51">
        <v>2430</v>
      </c>
      <c r="E105" s="36"/>
      <c r="F105" s="36"/>
      <c r="G105" s="36"/>
      <c r="H105" s="33"/>
      <c r="I105" s="39"/>
      <c r="M105" s="55"/>
      <c r="N105" s="61" t="s">
        <v>72</v>
      </c>
      <c r="O105" s="62"/>
      <c r="P105" s="63"/>
      <c r="Q105" s="61" t="s">
        <v>73</v>
      </c>
      <c r="R105" s="62"/>
      <c r="S105" s="63"/>
      <c r="T105" s="61" t="s">
        <v>74</v>
      </c>
      <c r="U105" s="62"/>
      <c r="V105" s="63"/>
      <c r="W105" s="61" t="s">
        <v>75</v>
      </c>
      <c r="X105" s="62"/>
      <c r="Y105" s="58" t="s">
        <v>27</v>
      </c>
      <c r="Z105" s="61" t="s">
        <v>76</v>
      </c>
    </row>
    <row r="106" spans="2:26" ht="15" customHeight="1" x14ac:dyDescent="0.25">
      <c r="B106" s="38"/>
      <c r="C106" s="38"/>
      <c r="D106" s="38"/>
      <c r="E106" s="36"/>
      <c r="F106" s="36"/>
      <c r="G106" s="36"/>
      <c r="H106" s="33"/>
      <c r="I106" s="39"/>
      <c r="M106" s="90"/>
      <c r="N106" s="91"/>
      <c r="O106" s="62"/>
      <c r="P106" s="92"/>
      <c r="Q106" s="91"/>
      <c r="R106" s="62"/>
      <c r="S106" s="92"/>
      <c r="T106" s="91"/>
      <c r="U106" s="62"/>
      <c r="V106" s="92"/>
      <c r="W106" s="91"/>
      <c r="X106" s="62"/>
      <c r="Y106" s="62"/>
      <c r="Z106" s="62"/>
    </row>
    <row r="107" spans="2:26" ht="15" customHeight="1" x14ac:dyDescent="0.25">
      <c r="B107" s="38"/>
      <c r="C107" s="38"/>
      <c r="D107" s="38"/>
      <c r="E107" s="36"/>
      <c r="F107" s="36"/>
      <c r="G107" s="36"/>
      <c r="H107" s="33"/>
      <c r="I107" s="39"/>
      <c r="M107" s="90"/>
      <c r="N107" s="91"/>
      <c r="O107" s="62"/>
      <c r="P107" s="92"/>
      <c r="Q107" s="91"/>
      <c r="R107" s="62"/>
      <c r="S107" s="92"/>
      <c r="T107" s="91"/>
      <c r="U107" s="62"/>
      <c r="V107" s="92"/>
      <c r="W107" s="91"/>
      <c r="X107" s="62"/>
      <c r="Y107" s="62"/>
      <c r="Z107" s="62"/>
    </row>
    <row r="108" spans="2:26" ht="15" customHeight="1" x14ac:dyDescent="0.25">
      <c r="B108" s="28" t="s">
        <v>81</v>
      </c>
      <c r="C108" s="42"/>
      <c r="D108" s="42"/>
      <c r="E108" s="43"/>
      <c r="F108" s="43"/>
      <c r="G108" s="43"/>
      <c r="H108" s="93"/>
      <c r="I108" s="39"/>
      <c r="M108" s="90"/>
      <c r="N108" s="91"/>
      <c r="O108" s="62"/>
      <c r="P108" s="92"/>
      <c r="Q108" s="91"/>
      <c r="R108" s="62"/>
      <c r="S108" s="92"/>
      <c r="T108" s="91"/>
      <c r="U108" s="62"/>
      <c r="V108" s="92"/>
      <c r="W108" s="91"/>
      <c r="X108" s="62"/>
      <c r="Y108" s="62"/>
      <c r="Z108" s="62"/>
    </row>
    <row r="109" spans="2:26" ht="15" customHeight="1" x14ac:dyDescent="0.25">
      <c r="B109" s="38"/>
      <c r="D109" s="36"/>
      <c r="E109" s="36"/>
      <c r="F109" s="100" t="s">
        <v>82</v>
      </c>
      <c r="G109" s="36"/>
      <c r="I109" s="39"/>
      <c r="M109" s="90"/>
      <c r="N109" s="91"/>
      <c r="O109" s="62"/>
      <c r="P109" s="92"/>
      <c r="Q109" s="91"/>
      <c r="R109" s="62"/>
      <c r="S109" s="92"/>
      <c r="T109" s="91"/>
      <c r="U109" s="62"/>
      <c r="V109" s="92"/>
      <c r="W109" s="91"/>
      <c r="X109" s="62"/>
      <c r="Y109" s="62"/>
      <c r="Z109" s="62"/>
    </row>
    <row r="110" spans="2:26" ht="15" customHeight="1" x14ac:dyDescent="0.25">
      <c r="C110" s="53" t="s">
        <v>79</v>
      </c>
      <c r="D110" s="97" t="s">
        <v>80</v>
      </c>
      <c r="E110" s="36"/>
      <c r="F110" s="98">
        <f>-G118</f>
        <v>-0.99877799356680119</v>
      </c>
      <c r="I110" s="39"/>
      <c r="M110" s="90"/>
      <c r="N110" s="91"/>
      <c r="O110" s="62"/>
      <c r="P110" s="92"/>
      <c r="Q110" s="91"/>
      <c r="R110" s="62"/>
      <c r="S110" s="92"/>
      <c r="T110" s="91"/>
      <c r="U110" s="62"/>
      <c r="V110" s="92"/>
      <c r="W110" s="91"/>
      <c r="X110" s="62"/>
      <c r="Y110" s="62"/>
      <c r="Z110" s="62"/>
    </row>
    <row r="111" spans="2:26" ht="15" customHeight="1" x14ac:dyDescent="0.25">
      <c r="B111" s="94">
        <v>1</v>
      </c>
      <c r="C111" s="35">
        <v>0.03</v>
      </c>
      <c r="D111" s="98">
        <f>C111</f>
        <v>0.03</v>
      </c>
      <c r="E111" s="36"/>
      <c r="F111" s="101">
        <v>0.04</v>
      </c>
      <c r="G111" s="99">
        <f>F111/(1+C111)^B111</f>
        <v>3.8834951456310676E-2</v>
      </c>
      <c r="I111" s="99">
        <f>F111/(1+$F$129)^B111</f>
        <v>3.8277511961722493E-2</v>
      </c>
      <c r="M111" s="90"/>
      <c r="N111" s="91"/>
      <c r="O111" s="62"/>
      <c r="P111" s="92"/>
      <c r="Q111" s="91"/>
      <c r="R111" s="62"/>
      <c r="S111" s="92"/>
      <c r="T111" s="91"/>
      <c r="U111" s="62"/>
      <c r="V111" s="92"/>
      <c r="W111" s="91"/>
      <c r="X111" s="62"/>
      <c r="Y111" s="62"/>
      <c r="Z111" s="62"/>
    </row>
    <row r="112" spans="2:26" ht="15" customHeight="1" x14ac:dyDescent="0.25">
      <c r="B112" s="95">
        <v>2</v>
      </c>
      <c r="C112" s="35">
        <v>0.03</v>
      </c>
      <c r="D112" s="99">
        <f>(1+C112)^B112/(1+C111)^B111-1</f>
        <v>3.0000000000000027E-2</v>
      </c>
      <c r="E112" s="36"/>
      <c r="F112" s="101">
        <v>0.04</v>
      </c>
      <c r="G112" s="99">
        <f t="shared" ref="G112:G116" si="3">F112/(1+C112)^B112</f>
        <v>3.7703836365350178E-2</v>
      </c>
      <c r="I112" s="99">
        <f t="shared" ref="I112:I116" si="4">F112/(1+$F$129)^B112</f>
        <v>3.6629198049495208E-2</v>
      </c>
      <c r="M112" s="90"/>
      <c r="N112" s="91"/>
      <c r="O112" s="62"/>
      <c r="P112" s="92"/>
      <c r="Q112" s="91"/>
      <c r="R112" s="62"/>
      <c r="S112" s="92"/>
      <c r="T112" s="91"/>
      <c r="U112" s="62"/>
      <c r="V112" s="92"/>
      <c r="W112" s="91"/>
      <c r="X112" s="62"/>
      <c r="Y112" s="62"/>
      <c r="Z112" s="62"/>
    </row>
    <row r="113" spans="1:26" ht="15" customHeight="1" x14ac:dyDescent="0.25">
      <c r="B113" s="96">
        <v>3</v>
      </c>
      <c r="C113" s="35">
        <v>0.03</v>
      </c>
      <c r="D113" s="99">
        <f t="shared" ref="D113:D116" si="5">(1+C113)^B113/(1+C112)^B112-1</f>
        <v>3.0000000000000027E-2</v>
      </c>
      <c r="E113" s="36"/>
      <c r="F113" s="101">
        <v>0.04</v>
      </c>
      <c r="G113" s="99">
        <f t="shared" si="3"/>
        <v>3.6605666374126385E-2</v>
      </c>
      <c r="I113" s="99">
        <f t="shared" si="4"/>
        <v>3.5051864162196376E-2</v>
      </c>
      <c r="M113" s="90"/>
      <c r="N113" s="91"/>
      <c r="O113" s="62"/>
      <c r="P113" s="92"/>
      <c r="Q113" s="91"/>
      <c r="R113" s="62"/>
      <c r="S113" s="92"/>
      <c r="T113" s="91"/>
      <c r="U113" s="62"/>
      <c r="V113" s="92"/>
      <c r="W113" s="91"/>
      <c r="X113" s="62"/>
      <c r="Y113" s="62"/>
      <c r="Z113" s="62"/>
    </row>
    <row r="114" spans="1:26" ht="15" customHeight="1" x14ac:dyDescent="0.25">
      <c r="B114" s="95">
        <v>4</v>
      </c>
      <c r="C114" s="35">
        <v>0.03</v>
      </c>
      <c r="D114" s="99">
        <f t="shared" si="5"/>
        <v>3.0000000000000027E-2</v>
      </c>
      <c r="E114" s="37"/>
      <c r="F114" s="101">
        <v>0.04</v>
      </c>
      <c r="G114" s="99">
        <f t="shared" si="3"/>
        <v>3.5539481916627556E-2</v>
      </c>
      <c r="I114" s="99">
        <f t="shared" si="4"/>
        <v>3.3542453743728599E-2</v>
      </c>
      <c r="M114" s="90"/>
      <c r="N114" s="91"/>
      <c r="O114" s="62"/>
      <c r="P114" s="92"/>
      <c r="Q114" s="91"/>
      <c r="R114" s="62"/>
      <c r="S114" s="92"/>
      <c r="T114" s="91"/>
      <c r="U114" s="62"/>
      <c r="V114" s="92"/>
      <c r="W114" s="91"/>
      <c r="X114" s="62"/>
      <c r="Y114" s="62"/>
      <c r="Z114" s="62"/>
    </row>
    <row r="115" spans="1:26" ht="15" customHeight="1" x14ac:dyDescent="0.25">
      <c r="B115" s="96">
        <v>5</v>
      </c>
      <c r="C115" s="35">
        <v>0.04</v>
      </c>
      <c r="D115" s="99">
        <f t="shared" si="5"/>
        <v>8.098034559143108E-2</v>
      </c>
      <c r="E115" s="37"/>
      <c r="F115" s="101">
        <v>0.54</v>
      </c>
      <c r="G115" s="99">
        <f>F115/(1+C115)^B115</f>
        <v>0.44384063765004989</v>
      </c>
      <c r="I115" s="99">
        <f t="shared" si="4"/>
        <v>0.43332356511036946</v>
      </c>
      <c r="M115" s="90"/>
      <c r="N115" s="91"/>
      <c r="O115" s="62"/>
      <c r="P115" s="92"/>
      <c r="Q115" s="91"/>
      <c r="R115" s="62"/>
      <c r="S115" s="92"/>
      <c r="T115" s="91"/>
      <c r="U115" s="62"/>
      <c r="V115" s="92"/>
      <c r="W115" s="91"/>
      <c r="X115" s="62"/>
      <c r="Y115" s="62"/>
      <c r="Z115" s="62"/>
    </row>
    <row r="116" spans="1:26" ht="15" customHeight="1" x14ac:dyDescent="0.25">
      <c r="B116" s="96">
        <v>6</v>
      </c>
      <c r="C116" s="35">
        <v>4.2000000000000003E-2</v>
      </c>
      <c r="D116" s="99">
        <f t="shared" si="5"/>
        <v>5.2057840450209891E-2</v>
      </c>
      <c r="E116" s="37"/>
      <c r="F116" s="101">
        <v>0.52</v>
      </c>
      <c r="G116" s="99">
        <f t="shared" si="3"/>
        <v>0.40625341980433649</v>
      </c>
      <c r="I116" s="99">
        <f t="shared" si="4"/>
        <v>0.39930578390464677</v>
      </c>
      <c r="M116" s="90"/>
      <c r="N116" s="91"/>
      <c r="O116" s="62"/>
      <c r="P116" s="92"/>
      <c r="Q116" s="91"/>
      <c r="R116" s="62"/>
      <c r="S116" s="92"/>
      <c r="T116" s="91"/>
      <c r="U116" s="62"/>
      <c r="V116" s="92"/>
      <c r="W116" s="91"/>
      <c r="X116" s="62"/>
      <c r="Y116" s="62"/>
      <c r="Z116" s="62"/>
    </row>
    <row r="117" spans="1:26" ht="15" customHeight="1" x14ac:dyDescent="0.25">
      <c r="B117" s="52"/>
      <c r="C117" s="53"/>
      <c r="D117" s="54"/>
      <c r="E117" s="37"/>
      <c r="F117" s="54"/>
      <c r="G117" s="99"/>
      <c r="I117" s="39"/>
      <c r="M117" s="90"/>
      <c r="N117" s="91"/>
      <c r="O117" s="62"/>
      <c r="P117" s="92"/>
      <c r="Q117" s="91"/>
      <c r="R117" s="62"/>
      <c r="S117" s="92"/>
      <c r="T117" s="91"/>
      <c r="U117" s="62"/>
      <c r="V117" s="92"/>
      <c r="W117" s="91"/>
      <c r="X117" s="62"/>
      <c r="Y117" s="62"/>
      <c r="Z117" s="62"/>
    </row>
    <row r="118" spans="1:26" ht="15" customHeight="1" x14ac:dyDescent="0.25">
      <c r="B118" s="52"/>
      <c r="C118" s="53"/>
      <c r="D118" s="54"/>
      <c r="E118" s="37"/>
      <c r="F118" s="54"/>
      <c r="G118" s="102">
        <f>SUM(G111:G116)</f>
        <v>0.99877799356680119</v>
      </c>
      <c r="I118" s="102">
        <f>SUM(I111:I116)</f>
        <v>0.97613037693215898</v>
      </c>
      <c r="M118" s="90"/>
      <c r="N118" s="91"/>
      <c r="O118" s="62"/>
      <c r="P118" s="92"/>
      <c r="Q118" s="91"/>
      <c r="R118" s="62"/>
      <c r="S118" s="92"/>
      <c r="T118" s="91"/>
      <c r="U118" s="62"/>
      <c r="V118" s="92"/>
      <c r="W118" s="91"/>
      <c r="X118" s="62"/>
      <c r="Y118" s="62"/>
      <c r="Z118" s="62"/>
    </row>
    <row r="119" spans="1:26" ht="15" customHeight="1" x14ac:dyDescent="0.25">
      <c r="B119" s="52"/>
      <c r="C119" s="53"/>
      <c r="D119" s="54"/>
      <c r="E119" s="37"/>
      <c r="F119" s="54" t="s">
        <v>83</v>
      </c>
      <c r="G119" s="103">
        <f>IRR(F110:F116)</f>
        <v>4.0252311184075129E-2</v>
      </c>
      <c r="I119" s="39"/>
      <c r="M119" s="90"/>
      <c r="N119" s="91"/>
      <c r="O119" s="62"/>
      <c r="P119" s="92"/>
      <c r="Q119" s="91"/>
      <c r="R119" s="62"/>
      <c r="S119" s="92"/>
      <c r="T119" s="91"/>
      <c r="U119" s="62"/>
      <c r="V119" s="92"/>
      <c r="W119" s="91"/>
      <c r="X119" s="62"/>
      <c r="Y119" s="62"/>
      <c r="Z119" s="62"/>
    </row>
    <row r="120" spans="1:26" ht="15" customHeight="1" x14ac:dyDescent="0.25">
      <c r="B120" s="38"/>
      <c r="C120" s="38"/>
      <c r="D120" s="38"/>
      <c r="E120" s="36"/>
      <c r="F120" s="36"/>
      <c r="G120" s="36"/>
      <c r="H120" s="33"/>
      <c r="I120" s="39"/>
      <c r="M120" s="90"/>
      <c r="N120" s="91"/>
      <c r="O120" s="62"/>
      <c r="P120" s="92"/>
      <c r="Q120" s="91"/>
      <c r="R120" s="62"/>
      <c r="S120" s="92"/>
      <c r="T120" s="91"/>
      <c r="U120" s="62"/>
      <c r="V120" s="92"/>
      <c r="W120" s="91"/>
      <c r="X120" s="62"/>
      <c r="Y120" s="62"/>
      <c r="Z120" s="62"/>
    </row>
    <row r="121" spans="1:26" ht="15" customHeight="1" x14ac:dyDescent="0.25">
      <c r="A121" s="28" t="s">
        <v>93</v>
      </c>
      <c r="B121" s="42"/>
      <c r="C121" s="29"/>
      <c r="D121" s="43"/>
      <c r="E121" s="43"/>
      <c r="F121" s="43"/>
      <c r="G121" s="43"/>
      <c r="H121" s="33"/>
      <c r="I121" s="39"/>
      <c r="M121" s="90"/>
      <c r="N121" s="91"/>
      <c r="O121" s="62"/>
      <c r="P121" s="92"/>
      <c r="Q121" s="91"/>
      <c r="R121" s="62"/>
      <c r="S121" s="92"/>
      <c r="T121" s="91"/>
      <c r="U121" s="62"/>
      <c r="V121" s="92"/>
      <c r="W121" s="91"/>
      <c r="X121" s="62"/>
      <c r="Y121" s="62"/>
      <c r="Z121" s="62"/>
    </row>
    <row r="122" spans="1:26" ht="15" customHeight="1" thickBot="1" x14ac:dyDescent="0.3">
      <c r="B122" s="38"/>
      <c r="C122" s="38"/>
      <c r="D122" s="38"/>
      <c r="E122" s="36"/>
      <c r="F122" s="36"/>
      <c r="G122" s="36"/>
      <c r="H122" s="33"/>
      <c r="I122" s="39"/>
      <c r="M122" s="55"/>
      <c r="N122" s="64">
        <v>1.0109999999999999</v>
      </c>
      <c r="O122" s="62"/>
      <c r="P122" s="63"/>
      <c r="Q122" s="64">
        <v>1.0209999999999999</v>
      </c>
      <c r="R122" s="62"/>
      <c r="S122" s="63"/>
      <c r="T122" s="64">
        <v>1</v>
      </c>
      <c r="U122" s="62"/>
      <c r="V122" s="63"/>
      <c r="W122" s="64">
        <v>0.999</v>
      </c>
      <c r="X122" s="62"/>
      <c r="Y122" s="63"/>
      <c r="Z122" s="64">
        <v>0.98899999999999999</v>
      </c>
    </row>
    <row r="123" spans="1:26" ht="15" customHeight="1" thickBot="1" x14ac:dyDescent="0.3">
      <c r="B123" s="38"/>
      <c r="C123" s="38"/>
      <c r="D123" s="38"/>
      <c r="E123" s="36"/>
      <c r="F123" s="36"/>
      <c r="G123" s="36"/>
      <c r="H123" s="33"/>
      <c r="I123" s="104">
        <f>G118</f>
        <v>0.99877799356680119</v>
      </c>
      <c r="M123" s="55"/>
      <c r="N123" s="64">
        <v>1.0109999999999999</v>
      </c>
      <c r="O123" s="62"/>
      <c r="P123" s="63"/>
      <c r="Q123" s="64">
        <v>1.0209999999999999</v>
      </c>
      <c r="R123" s="62"/>
      <c r="S123" s="63"/>
      <c r="T123" s="64">
        <v>1</v>
      </c>
      <c r="U123" s="62"/>
      <c r="V123" s="58" t="s">
        <v>27</v>
      </c>
      <c r="W123" s="64">
        <v>0.999</v>
      </c>
      <c r="X123" s="62"/>
      <c r="Y123" s="63"/>
      <c r="Z123" s="64">
        <v>0.98899999999999999</v>
      </c>
    </row>
    <row r="124" spans="1:26" ht="15" customHeight="1" x14ac:dyDescent="0.25">
      <c r="B124" s="38"/>
      <c r="C124" s="38"/>
      <c r="D124" s="38"/>
      <c r="E124" s="36"/>
      <c r="F124" s="36"/>
      <c r="G124" s="36"/>
      <c r="H124" s="33"/>
      <c r="I124" s="39"/>
      <c r="M124" s="90"/>
      <c r="N124" s="91"/>
      <c r="O124" s="62"/>
      <c r="P124" s="92"/>
      <c r="Q124" s="91"/>
      <c r="R124" s="62"/>
      <c r="S124" s="92"/>
      <c r="T124" s="91"/>
      <c r="U124" s="62"/>
      <c r="V124" s="92"/>
      <c r="W124" s="91"/>
      <c r="X124" s="62"/>
      <c r="Y124" s="62"/>
      <c r="Z124" s="62"/>
    </row>
    <row r="125" spans="1:26" ht="15" customHeight="1" x14ac:dyDescent="0.25">
      <c r="A125" s="28" t="s">
        <v>78</v>
      </c>
      <c r="B125" s="42"/>
      <c r="C125" s="29"/>
      <c r="D125" s="43"/>
      <c r="E125" s="43"/>
      <c r="F125" s="43"/>
      <c r="G125" s="43"/>
      <c r="H125" s="33"/>
      <c r="I125" s="39"/>
      <c r="M125" s="90"/>
      <c r="N125" s="91"/>
      <c r="O125" s="62"/>
      <c r="P125" s="92"/>
      <c r="Q125" s="91"/>
      <c r="R125" s="62"/>
      <c r="S125" s="92"/>
      <c r="T125" s="91"/>
      <c r="U125" s="62"/>
      <c r="V125" s="92"/>
      <c r="W125" s="91"/>
      <c r="X125" s="62"/>
      <c r="Y125" s="62"/>
      <c r="Z125" s="62"/>
    </row>
    <row r="126" spans="1:26" ht="15" customHeight="1" thickBot="1" x14ac:dyDescent="0.3">
      <c r="B126" s="38"/>
      <c r="C126" s="38"/>
      <c r="D126" s="38"/>
      <c r="E126" s="36"/>
      <c r="F126" s="36"/>
      <c r="G126" s="36"/>
      <c r="H126" s="33"/>
      <c r="I126" s="39"/>
      <c r="M126" s="55"/>
      <c r="N126" s="64">
        <v>3.5000000000000003E-2</v>
      </c>
      <c r="O126" s="62"/>
      <c r="P126" s="63"/>
      <c r="Q126" s="64">
        <v>3.7999999999999999E-2</v>
      </c>
      <c r="R126" s="62"/>
      <c r="S126" s="63"/>
      <c r="T126" s="64">
        <v>0.04</v>
      </c>
      <c r="U126" s="62"/>
      <c r="V126" s="63"/>
      <c r="W126" s="64">
        <v>4.1000000000000002E-2</v>
      </c>
      <c r="X126" s="62"/>
      <c r="Y126" s="63"/>
      <c r="Z126" s="64">
        <v>4.2000000000000003E-2</v>
      </c>
    </row>
    <row r="127" spans="1:26" ht="15" customHeight="1" thickBot="1" x14ac:dyDescent="0.3">
      <c r="A127" t="s">
        <v>84</v>
      </c>
      <c r="B127" s="38"/>
      <c r="C127" s="38"/>
      <c r="D127" s="38"/>
      <c r="E127" s="36"/>
      <c r="F127" s="36"/>
      <c r="G127" s="36"/>
      <c r="H127" s="33"/>
      <c r="I127" s="105">
        <f>G119</f>
        <v>4.0252311184075129E-2</v>
      </c>
      <c r="M127" s="55"/>
      <c r="N127" s="64">
        <v>3.5000000000000003E-2</v>
      </c>
      <c r="O127" s="62"/>
      <c r="P127" s="63"/>
      <c r="Q127" s="64">
        <v>3.7999999999999999E-2</v>
      </c>
      <c r="R127" s="62"/>
      <c r="S127" s="58" t="s">
        <v>27</v>
      </c>
      <c r="T127" s="64">
        <v>0.04</v>
      </c>
      <c r="U127" s="62"/>
      <c r="V127" s="63"/>
      <c r="W127" s="64">
        <v>4.1000000000000002E-2</v>
      </c>
      <c r="X127" s="62"/>
      <c r="Y127" s="63"/>
      <c r="Z127" s="64">
        <v>4.2000000000000003E-2</v>
      </c>
    </row>
    <row r="128" spans="1:26" ht="15" customHeight="1" x14ac:dyDescent="0.25">
      <c r="B128" s="38"/>
      <c r="C128" s="114" t="s">
        <v>100</v>
      </c>
      <c r="D128" s="38"/>
      <c r="F128" s="98">
        <v>0.04</v>
      </c>
      <c r="G128" s="101">
        <v>1</v>
      </c>
      <c r="H128" s="36"/>
      <c r="I128" s="36"/>
      <c r="M128" s="90"/>
      <c r="N128" s="113"/>
      <c r="O128" s="62"/>
      <c r="P128" s="92"/>
      <c r="Q128" s="113"/>
      <c r="T128" s="113"/>
      <c r="U128" s="62"/>
      <c r="V128" s="92"/>
      <c r="W128" s="113"/>
      <c r="X128" s="62"/>
      <c r="Y128" s="92"/>
      <c r="Z128" s="113"/>
    </row>
    <row r="129" spans="1:26" ht="15" customHeight="1" thickBot="1" x14ac:dyDescent="0.3">
      <c r="B129" s="38"/>
      <c r="C129" s="114" t="s">
        <v>101</v>
      </c>
      <c r="D129" s="38"/>
      <c r="F129" s="98">
        <v>4.4999999999999998E-2</v>
      </c>
      <c r="G129" s="98">
        <f>I118</f>
        <v>0.97613037693215898</v>
      </c>
      <c r="H129" s="36"/>
      <c r="I129" s="36"/>
      <c r="M129" s="90"/>
      <c r="N129" s="113"/>
      <c r="O129" s="62"/>
      <c r="P129" s="92"/>
      <c r="Q129" s="113"/>
      <c r="T129" s="62"/>
      <c r="U129" s="62"/>
      <c r="V129" s="92"/>
      <c r="W129" s="113"/>
      <c r="X129" s="62"/>
      <c r="Y129" s="92"/>
      <c r="Z129" s="113"/>
    </row>
    <row r="130" spans="1:26" ht="15" customHeight="1" thickBot="1" x14ac:dyDescent="0.3">
      <c r="B130" s="38"/>
      <c r="C130" s="114" t="s">
        <v>102</v>
      </c>
      <c r="D130" s="38"/>
      <c r="E130" s="36"/>
      <c r="F130" s="36"/>
      <c r="G130" s="36"/>
      <c r="H130" s="33"/>
      <c r="I130" s="115">
        <f>F128+(F129-F128)*((G128-I123)/(G128-G129))</f>
        <v>4.0255975226279377E-2</v>
      </c>
      <c r="M130" s="90"/>
      <c r="N130" s="91"/>
      <c r="O130" s="62"/>
      <c r="P130" s="92"/>
      <c r="Q130" s="91"/>
      <c r="R130" s="62"/>
      <c r="S130" s="92"/>
      <c r="T130" s="62"/>
      <c r="U130" s="62"/>
      <c r="V130" s="92"/>
      <c r="W130" s="91"/>
      <c r="X130" s="62"/>
      <c r="Y130" s="62"/>
      <c r="Z130" s="62"/>
    </row>
    <row r="131" spans="1:26" ht="15" customHeight="1" x14ac:dyDescent="0.25">
      <c r="B131" s="38"/>
      <c r="D131" s="36"/>
      <c r="E131" s="36"/>
      <c r="F131" s="36"/>
      <c r="G131" s="36"/>
      <c r="H131" s="33"/>
      <c r="I131" s="39"/>
    </row>
    <row r="132" spans="1:26" ht="15" customHeight="1" x14ac:dyDescent="0.25">
      <c r="A132" s="28" t="s">
        <v>96</v>
      </c>
      <c r="B132" s="42"/>
      <c r="C132" s="29"/>
      <c r="D132" s="43"/>
      <c r="E132" s="43"/>
      <c r="F132" s="43"/>
      <c r="G132" s="43"/>
      <c r="H132" s="33"/>
      <c r="I132" s="39"/>
    </row>
    <row r="133" spans="1:26" ht="15" customHeight="1" x14ac:dyDescent="0.25">
      <c r="H133" s="33"/>
      <c r="I133" s="39"/>
    </row>
    <row r="134" spans="1:26" ht="15" customHeight="1" x14ac:dyDescent="0.35">
      <c r="B134" s="15" t="s">
        <v>85</v>
      </c>
      <c r="C134" s="106">
        <f>D116</f>
        <v>5.2057840450209891E-2</v>
      </c>
      <c r="D134" s="35">
        <v>0.05</v>
      </c>
      <c r="H134" s="33"/>
      <c r="I134" s="39"/>
    </row>
    <row r="135" spans="1:26" ht="15" customHeight="1" x14ac:dyDescent="0.25">
      <c r="H135" s="33"/>
      <c r="I135" s="39"/>
      <c r="M135" s="108"/>
      <c r="N135" s="112">
        <v>-100000</v>
      </c>
      <c r="O135" s="110"/>
      <c r="P135" s="111"/>
      <c r="Q135" s="112">
        <v>-10000</v>
      </c>
      <c r="R135" s="110"/>
      <c r="S135" s="111"/>
      <c r="T135" s="109">
        <v>1</v>
      </c>
      <c r="U135" s="110"/>
      <c r="V135" s="111"/>
      <c r="W135" s="112">
        <v>10000</v>
      </c>
      <c r="X135" s="110"/>
      <c r="Y135" s="111"/>
      <c r="Z135" s="112">
        <v>100000</v>
      </c>
    </row>
    <row r="136" spans="1:26" ht="15" customHeight="1" x14ac:dyDescent="0.25">
      <c r="B136" t="s">
        <v>86</v>
      </c>
      <c r="C136" s="107">
        <f>50000000*(D134-C134)/(1+D134)</f>
        <v>-97992.402390947071</v>
      </c>
      <c r="H136" s="33"/>
      <c r="I136" s="39"/>
      <c r="M136" s="58" t="s">
        <v>27</v>
      </c>
      <c r="N136" s="112">
        <v>-100000</v>
      </c>
      <c r="O136" s="110"/>
      <c r="P136" s="111"/>
      <c r="Q136" s="112">
        <v>-10000</v>
      </c>
      <c r="R136" s="110"/>
      <c r="S136" s="111"/>
      <c r="T136" s="109">
        <v>1</v>
      </c>
      <c r="U136" s="110"/>
      <c r="V136" s="111"/>
      <c r="W136" s="112">
        <v>10000</v>
      </c>
      <c r="X136" s="110"/>
      <c r="Y136" s="111"/>
      <c r="Z136" s="112">
        <v>100000</v>
      </c>
    </row>
    <row r="137" spans="1:26" ht="15" customHeight="1" x14ac:dyDescent="0.25">
      <c r="H137" s="33"/>
      <c r="I137" s="39"/>
    </row>
    <row r="138" spans="1:26" ht="15" customHeight="1" x14ac:dyDescent="0.25">
      <c r="E138" s="40"/>
    </row>
    <row r="139" spans="1:26" x14ac:dyDescent="0.25">
      <c r="A139" s="28" t="s">
        <v>87</v>
      </c>
      <c r="B139" s="29"/>
      <c r="C139" s="29"/>
      <c r="D139" s="29"/>
      <c r="E139" s="29"/>
      <c r="F139" s="29"/>
      <c r="G139" s="29"/>
    </row>
    <row r="140" spans="1:26" x14ac:dyDescent="0.25">
      <c r="A140" s="28" t="s">
        <v>97</v>
      </c>
      <c r="B140" s="29"/>
      <c r="C140" s="29"/>
      <c r="D140" s="29"/>
      <c r="E140" s="29"/>
      <c r="F140" s="29"/>
      <c r="G140" s="29"/>
    </row>
    <row r="141" spans="1:26" x14ac:dyDescent="0.25">
      <c r="M141" s="108"/>
      <c r="N141" s="112">
        <v>10</v>
      </c>
      <c r="O141" s="110"/>
      <c r="P141" s="111"/>
      <c r="Q141" s="112">
        <v>14</v>
      </c>
      <c r="R141" s="110"/>
      <c r="S141" s="111"/>
      <c r="T141" s="109">
        <v>70</v>
      </c>
      <c r="U141" s="110"/>
      <c r="V141" s="111"/>
      <c r="W141" s="112">
        <v>145</v>
      </c>
      <c r="X141" s="110"/>
      <c r="Y141" s="111"/>
      <c r="Z141" s="112">
        <v>265</v>
      </c>
    </row>
    <row r="142" spans="1:26" x14ac:dyDescent="0.25">
      <c r="B142" t="s">
        <v>88</v>
      </c>
      <c r="C142" t="s">
        <v>89</v>
      </c>
      <c r="E142">
        <f>1*0.4+15*0.6</f>
        <v>9.4</v>
      </c>
      <c r="M142" s="108"/>
      <c r="N142" s="112">
        <v>10</v>
      </c>
      <c r="O142" s="110"/>
      <c r="P142" s="111"/>
      <c r="Q142" s="112">
        <v>14</v>
      </c>
      <c r="R142" s="110"/>
      <c r="S142" s="111"/>
      <c r="T142" s="109">
        <v>70</v>
      </c>
      <c r="U142" s="110"/>
      <c r="V142" s="58" t="s">
        <v>27</v>
      </c>
      <c r="W142" s="112">
        <v>145</v>
      </c>
      <c r="X142" s="110"/>
      <c r="Y142" s="111"/>
      <c r="Z142" s="112">
        <v>265</v>
      </c>
    </row>
    <row r="143" spans="1:26" x14ac:dyDescent="0.25">
      <c r="B143" t="s">
        <v>90</v>
      </c>
      <c r="C143" t="s">
        <v>91</v>
      </c>
      <c r="E143">
        <f>1*2*0.4+15*16*0.6</f>
        <v>144.80000000000001</v>
      </c>
    </row>
    <row r="145" spans="2:5" x14ac:dyDescent="0.25">
      <c r="B145" t="s">
        <v>98</v>
      </c>
      <c r="C145" t="s">
        <v>99</v>
      </c>
      <c r="E145">
        <f>0.4*(1-9.4)^2+0.6*(15-9.4)^2</f>
        <v>47.04</v>
      </c>
    </row>
  </sheetData>
  <mergeCells count="25">
    <mergeCell ref="I61:K61"/>
    <mergeCell ref="I10:K10"/>
    <mergeCell ref="C13:G13"/>
    <mergeCell ref="I20:K20"/>
    <mergeCell ref="C42:G42"/>
    <mergeCell ref="C43:D43"/>
    <mergeCell ref="F43:G43"/>
    <mergeCell ref="I42:K42"/>
    <mergeCell ref="C14:D14"/>
    <mergeCell ref="F14:G14"/>
    <mergeCell ref="C30:G30"/>
    <mergeCell ref="C31:D31"/>
    <mergeCell ref="F31:G31"/>
    <mergeCell ref="C51:G51"/>
    <mergeCell ref="C52:D52"/>
    <mergeCell ref="F52:G52"/>
    <mergeCell ref="C60:G60"/>
    <mergeCell ref="C61:D61"/>
    <mergeCell ref="F61:G61"/>
    <mergeCell ref="C3:G3"/>
    <mergeCell ref="C4:D4"/>
    <mergeCell ref="F4:G4"/>
    <mergeCell ref="C22:G22"/>
    <mergeCell ref="C23:D23"/>
    <mergeCell ref="F23:G23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r:id="rId5">
            <anchor moveWithCells="1">
              <from>
                <xdr:col>1</xdr:col>
                <xdr:colOff>0</xdr:colOff>
                <xdr:row>121</xdr:row>
                <xdr:rowOff>0</xdr:rowOff>
              </from>
              <to>
                <xdr:col>7</xdr:col>
                <xdr:colOff>266700</xdr:colOff>
                <xdr:row>123</xdr:row>
                <xdr:rowOff>142875</xdr:rowOff>
              </to>
            </anchor>
          </objectPr>
        </oleObject>
      </mc:Choice>
      <mc:Fallback>
        <oleObject progId="Equation.DSMT4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CORRIGE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FRANCOIS-HEUDE</dc:creator>
  <cp:lastModifiedBy>AFH</cp:lastModifiedBy>
  <dcterms:created xsi:type="dcterms:W3CDTF">2012-10-18T18:49:50Z</dcterms:created>
  <dcterms:modified xsi:type="dcterms:W3CDTF">2015-09-30T17:32:43Z</dcterms:modified>
</cp:coreProperties>
</file>