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CORRIGE" sheetId="1" r:id="rId1"/>
  </sheets>
  <calcPr calcId="145621"/>
</workbook>
</file>

<file path=xl/calcChain.xml><?xml version="1.0" encoding="utf-8"?>
<calcChain xmlns="http://schemas.openxmlformats.org/spreadsheetml/2006/main">
  <c r="C123" i="1" l="1"/>
  <c r="C121" i="1"/>
  <c r="C113" i="1"/>
  <c r="C114" i="1"/>
  <c r="C112" i="1"/>
  <c r="C103" i="1"/>
  <c r="C104" i="1"/>
  <c r="C102" i="1"/>
  <c r="C106" i="1" s="1"/>
  <c r="C111" i="1" s="1"/>
  <c r="C116" i="1" s="1"/>
  <c r="D97" i="1"/>
  <c r="J92" i="1"/>
  <c r="I92" i="1"/>
  <c r="C97" i="1" s="1"/>
  <c r="C87" i="1"/>
  <c r="F75" i="1" l="1"/>
  <c r="I75" i="1"/>
  <c r="F74" i="1" s="1"/>
  <c r="F73" i="1"/>
  <c r="F76" i="1" l="1"/>
  <c r="D78" i="1" s="1"/>
</calcChain>
</file>

<file path=xl/sharedStrings.xml><?xml version="1.0" encoding="utf-8"?>
<sst xmlns="http://schemas.openxmlformats.org/spreadsheetml/2006/main" count="162" uniqueCount="88">
  <si>
    <t>Action X       14:00:35</t>
  </si>
  <si>
    <t>ACHAT</t>
  </si>
  <si>
    <t>VENTE</t>
  </si>
  <si>
    <t>Quantité</t>
  </si>
  <si>
    <t>Cours</t>
  </si>
  <si>
    <t>Q1</t>
  </si>
  <si>
    <t xml:space="preserve">Préciser le BID-ASK en meilleure limite à 14:00:46 </t>
  </si>
  <si>
    <t>Transactions réalisées</t>
  </si>
  <si>
    <t>Heure</t>
  </si>
  <si>
    <t>Action X       14:00:38</t>
  </si>
  <si>
    <t>Action X       14:00:40</t>
  </si>
  <si>
    <t>Pas de transaction. Ordre enregistré à l'achat</t>
  </si>
  <si>
    <t>X</t>
  </si>
  <si>
    <t xml:space="preserve"> BID-ASK</t>
  </si>
  <si>
    <t>Q2</t>
  </si>
  <si>
    <t>Donner le volume de transactions pour les 10 secondes écoulées ?</t>
  </si>
  <si>
    <t>BILAN</t>
  </si>
  <si>
    <t>Q3</t>
  </si>
  <si>
    <r>
      <rPr>
        <b/>
        <sz val="10"/>
        <color theme="1"/>
        <rFont val="Times New Roman"/>
        <family val="1"/>
      </rPr>
      <t>Q4</t>
    </r>
    <r>
      <rPr>
        <b/>
        <sz val="11"/>
        <color theme="1"/>
        <rFont val="Times New Roman"/>
        <family val="1"/>
      </rPr>
      <t> :  Combien de cuves de 1 000 litres de pétrole WTI peut-on acquérir aujourd’hui avec 3 onces d’or ?</t>
    </r>
  </si>
  <si>
    <t>OR Once/$</t>
  </si>
  <si>
    <t>EUR-USD</t>
  </si>
  <si>
    <t>Valeur en €</t>
  </si>
  <si>
    <t>ELEMENTS DE CORRIGE CONTRÔLE M2 SIAD  2015-2016   du 06/10/15</t>
  </si>
  <si>
    <t>Achat de 1500 titres à 86,60</t>
  </si>
  <si>
    <t>Vente de 4000 titres à 86,60</t>
  </si>
  <si>
    <t>2500 titres restent en vente à 86,60€</t>
  </si>
  <si>
    <t>1 500 titres échangés</t>
  </si>
  <si>
    <t>86,50 - 86,60</t>
  </si>
  <si>
    <t>86,50 - 86,70</t>
  </si>
  <si>
    <t>86,60 - 86,70</t>
  </si>
  <si>
    <t>86,60 - 86,80</t>
  </si>
  <si>
    <t>86,60 - 86,50</t>
  </si>
  <si>
    <t>Vente de 4000 titres à 86,60€</t>
  </si>
  <si>
    <t>Achat de 1500 titres à 86,60€</t>
  </si>
  <si>
    <t>Donner le BID-ASK en meilleure limite à 14:00:05 [ deux ordres à 14:00:07 et 14:00:09]</t>
  </si>
  <si>
    <t>1 500 titres sont mis en carnet (côté Vente)</t>
  </si>
  <si>
    <t>Action X       14:00:05</t>
  </si>
  <si>
    <t>Action X       14:00:10</t>
  </si>
  <si>
    <t>Action X       14:00:18</t>
  </si>
  <si>
    <t>combien sont cotés en Bourse ?</t>
  </si>
  <si>
    <t>AUCHAN</t>
  </si>
  <si>
    <t>CARREFOUR</t>
  </si>
  <si>
    <t>LECLERC</t>
  </si>
  <si>
    <t>CASINO</t>
  </si>
  <si>
    <t>non coté</t>
  </si>
  <si>
    <t>CAC 40</t>
  </si>
  <si>
    <t>SBF 120</t>
  </si>
  <si>
    <t>INTERMARCHE</t>
  </si>
  <si>
    <t>Parmi ces 5 groupes de distribution  (AUCHAN, CARREFOUR, LECLERC, INTERMARCHE, CASINO)</t>
  </si>
  <si>
    <t>WTI Baril/$</t>
  </si>
  <si>
    <t>Aluminium</t>
  </si>
  <si>
    <t>500 Kg</t>
  </si>
  <si>
    <t>1 Kg</t>
  </si>
  <si>
    <t>1 Kg =  32,154 onces</t>
  </si>
  <si>
    <r>
      <rPr>
        <b/>
        <sz val="10"/>
        <color theme="1"/>
        <rFont val="Times New Roman"/>
        <family val="1"/>
      </rPr>
      <t>Q5</t>
    </r>
    <r>
      <rPr>
        <b/>
        <sz val="11"/>
        <color theme="1"/>
        <rFont val="Times New Roman"/>
        <family val="1"/>
      </rPr>
      <t> :  Donner la contrepartie en € de 2 000 barils de pétrole WTI, un lingot de 500Kg d’aluminium et 1 kg d’or.</t>
    </r>
  </si>
  <si>
    <t>2 000 barils</t>
  </si>
  <si>
    <t>DZD-AUD</t>
  </si>
  <si>
    <t>BTN-COP</t>
  </si>
  <si>
    <t>BTN-DZD</t>
  </si>
  <si>
    <t>DZD-AUD    0,01256        BTN-COP    35,3834     BTN-DZD    1,5026   [BTN Ngultrum Bhoutan  DZD Dinar Algérie]</t>
  </si>
  <si>
    <t>AUD-COP</t>
  </si>
  <si>
    <t>Q6  :  Déterminer le change AUD-COP à partir des informations suivantes :          [COP Peso Colombie,   AUD $Australie ]</t>
  </si>
  <si>
    <t>AUD --&gt; DZD --&gt; --&gt; BTN --&gt; COP</t>
  </si>
  <si>
    <t>= (1/0,01256)*(1/1,50260)*35,3834</t>
  </si>
  <si>
    <r>
      <t>Q7 :  Déterminer le taux de change spot NZD-EUR  à partir des informations suivantes</t>
    </r>
    <r>
      <rPr>
        <sz val="10"/>
        <color theme="1"/>
        <rFont val="Times New Roman"/>
        <family val="1"/>
      </rPr>
      <t> :</t>
    </r>
  </si>
  <si>
    <t>EUR-NZD Fwd 3 mois</t>
  </si>
  <si>
    <t>1,6027  -  1,6051    Taux € à 3 mois  1,40%  -  1,60%  Taux Nz à 3 mois  1,80% - 2,00%</t>
  </si>
  <si>
    <t>EUR-NZD Fwd 3</t>
  </si>
  <si>
    <t>NZD-EUR fwd 3</t>
  </si>
  <si>
    <t>NZD-EUR Spot</t>
  </si>
  <si>
    <t>Taux € 3 mois</t>
  </si>
  <si>
    <t>Taux Nz 3 mois</t>
  </si>
  <si>
    <t>0,421 - 0,426</t>
  </si>
  <si>
    <t>0,624-0,625</t>
  </si>
  <si>
    <t>1,601-1,602</t>
  </si>
  <si>
    <t>12,3-12,5</t>
  </si>
  <si>
    <t>0,061-0,063</t>
  </si>
  <si>
    <t>Q8  :  Donner le prix d'un emprunt remboursé in fine dans 3 ans (taux de coupon = 5%) ?</t>
  </si>
  <si>
    <t>Structure des taux au comptant :  R1 = 4,20%     R2 = 4,40%      R3 = 4,50%</t>
  </si>
  <si>
    <t>R1</t>
  </si>
  <si>
    <t>R2</t>
  </si>
  <si>
    <t>R3</t>
  </si>
  <si>
    <t>Q9  :  Donner le taux de rendement actuariel de cet emprunt ?</t>
  </si>
  <si>
    <t>TRI ==&gt;</t>
  </si>
  <si>
    <t>Prix Vo ==&gt;</t>
  </si>
  <si>
    <t>Q10 :  Donner le prix d'un FRA de 1 dans 2 pour un nominal de 20 millions d'€, si le taux constaté en t=2, est de 4,6% ?</t>
  </si>
  <si>
    <t>Taux f3</t>
  </si>
  <si>
    <t>Valeur 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</si>
</sst>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164" formatCode="0.0"/>
    <numFmt numFmtId="165" formatCode="0.00000"/>
    <numFmt numFmtId="166" formatCode="0.0000"/>
    <numFmt numFmtId="167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7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2" borderId="1" xfId="0" applyFill="1" applyBorder="1"/>
    <xf numFmtId="0" fontId="2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3" borderId="0" xfId="0" applyFont="1" applyFill="1"/>
    <xf numFmtId="0" fontId="5" fillId="3" borderId="0" xfId="0" applyFont="1" applyFill="1" applyAlignment="1">
      <alignment vertical="center"/>
    </xf>
    <xf numFmtId="0" fontId="0" fillId="3" borderId="0" xfId="0" applyFill="1"/>
    <xf numFmtId="21" fontId="0" fillId="0" borderId="0" xfId="0" applyNumberForma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1" fontId="4" fillId="0" borderId="8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0" fillId="0" borderId="11" xfId="0" applyBorder="1"/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5" borderId="1" xfId="0" applyFont="1" applyFill="1" applyBorder="1"/>
    <xf numFmtId="2" fontId="2" fillId="5" borderId="2" xfId="0" applyNumberFormat="1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0" fillId="0" borderId="0" xfId="0" applyFill="1"/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3" borderId="0" xfId="0" applyFont="1" applyFill="1"/>
    <xf numFmtId="0" fontId="3" fillId="0" borderId="11" xfId="0" quotePrefix="1" applyFont="1" applyBorder="1" applyAlignment="1">
      <alignment horizontal="center"/>
    </xf>
    <xf numFmtId="0" fontId="9" fillId="3" borderId="0" xfId="0" applyFont="1" applyFill="1"/>
    <xf numFmtId="0" fontId="10" fillId="0" borderId="0" xfId="0" applyFont="1"/>
    <xf numFmtId="3" fontId="0" fillId="0" borderId="0" xfId="0" applyNumberFormat="1" applyAlignment="1">
      <alignment horizontal="right"/>
    </xf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6" fontId="3" fillId="0" borderId="11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/>
    <xf numFmtId="0" fontId="0" fillId="3" borderId="0" xfId="0" applyFill="1" applyAlignment="1">
      <alignment horizontal="center" vertical="center" wrapText="1"/>
    </xf>
    <xf numFmtId="10" fontId="0" fillId="0" borderId="0" xfId="0" applyNumberFormat="1"/>
    <xf numFmtId="0" fontId="0" fillId="0" borderId="1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2" fillId="3" borderId="5" xfId="0" applyFont="1" applyFill="1" applyBorder="1"/>
    <xf numFmtId="2" fontId="2" fillId="3" borderId="5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7" fillId="0" borderId="0" xfId="0" applyFont="1"/>
    <xf numFmtId="0" fontId="7" fillId="3" borderId="0" xfId="0" applyFont="1" applyFill="1"/>
    <xf numFmtId="164" fontId="12" fillId="0" borderId="0" xfId="0" applyNumberFormat="1" applyFont="1"/>
    <xf numFmtId="1" fontId="2" fillId="5" borderId="3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165" fontId="0" fillId="0" borderId="0" xfId="0" applyNumberFormat="1"/>
    <xf numFmtId="166" fontId="0" fillId="0" borderId="0" xfId="0" applyNumberFormat="1"/>
    <xf numFmtId="0" fontId="0" fillId="0" borderId="0" xfId="0" quotePrefix="1"/>
    <xf numFmtId="167" fontId="6" fillId="0" borderId="11" xfId="0" applyNumberFormat="1" applyFont="1" applyBorder="1" applyAlignment="1">
      <alignment horizontal="center"/>
    </xf>
    <xf numFmtId="0" fontId="12" fillId="0" borderId="0" xfId="0" applyFont="1"/>
    <xf numFmtId="166" fontId="2" fillId="0" borderId="0" xfId="0" applyNumberFormat="1" applyFont="1"/>
    <xf numFmtId="10" fontId="0" fillId="0" borderId="0" xfId="1" applyNumberFormat="1" applyFont="1"/>
    <xf numFmtId="9" fontId="0" fillId="0" borderId="0" xfId="0" applyNumberFormat="1"/>
    <xf numFmtId="0" fontId="14" fillId="0" borderId="11" xfId="0" applyFont="1" applyBorder="1" applyAlignment="1">
      <alignment horizontal="center"/>
    </xf>
    <xf numFmtId="0" fontId="15" fillId="5" borderId="1" xfId="0" applyFont="1" applyFill="1" applyBorder="1"/>
    <xf numFmtId="166" fontId="2" fillId="5" borderId="2" xfId="0" applyNumberFormat="1" applyFont="1" applyFill="1" applyBorder="1"/>
    <xf numFmtId="166" fontId="2" fillId="5" borderId="3" xfId="0" applyNumberFormat="1" applyFont="1" applyFill="1" applyBorder="1"/>
    <xf numFmtId="2" fontId="0" fillId="3" borderId="0" xfId="0" applyNumberFormat="1" applyFill="1"/>
    <xf numFmtId="0" fontId="2" fillId="5" borderId="1" xfId="0" applyFont="1" applyFill="1" applyBorder="1" applyAlignment="1">
      <alignment horizontal="right"/>
    </xf>
    <xf numFmtId="10" fontId="2" fillId="5" borderId="3" xfId="1" applyNumberFormat="1" applyFont="1" applyFill="1" applyBorder="1"/>
    <xf numFmtId="9" fontId="14" fillId="0" borderId="11" xfId="0" applyNumberFormat="1" applyFont="1" applyBorder="1" applyAlignment="1">
      <alignment horizontal="center"/>
    </xf>
    <xf numFmtId="10" fontId="0" fillId="0" borderId="11" xfId="0" applyNumberFormat="1" applyBorder="1"/>
    <xf numFmtId="10" fontId="14" fillId="0" borderId="11" xfId="0" applyNumberFormat="1" applyFont="1" applyBorder="1" applyAlignment="1">
      <alignment horizontal="center"/>
    </xf>
    <xf numFmtId="3" fontId="0" fillId="3" borderId="0" xfId="0" applyNumberFormat="1" applyFill="1" applyAlignment="1">
      <alignment horizontal="right" vertical="center" wrapText="1"/>
    </xf>
    <xf numFmtId="1" fontId="2" fillId="5" borderId="3" xfId="0" applyNumberFormat="1" applyFont="1" applyFill="1" applyBorder="1"/>
    <xf numFmtId="3" fontId="14" fillId="0" borderId="11" xfId="0" applyNumberFormat="1" applyFont="1" applyBorder="1" applyAlignment="1">
      <alignment horizontal="center"/>
    </xf>
    <xf numFmtId="0" fontId="0" fillId="0" borderId="12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6"/>
  <sheetViews>
    <sheetView tabSelected="1" workbookViewId="0">
      <selection activeCell="J10" sqref="J10"/>
    </sheetView>
  </sheetViews>
  <sheetFormatPr baseColWidth="10" defaultRowHeight="15" x14ac:dyDescent="0.25"/>
  <cols>
    <col min="1" max="1" width="4.140625" customWidth="1"/>
    <col min="2" max="2" width="16.7109375" customWidth="1"/>
    <col min="3" max="3" width="11.7109375" customWidth="1"/>
    <col min="4" max="4" width="10.7109375" customWidth="1"/>
    <col min="5" max="5" width="3.28515625" customWidth="1"/>
    <col min="6" max="6" width="8.85546875" customWidth="1"/>
    <col min="7" max="7" width="8.7109375" customWidth="1"/>
    <col min="8" max="8" width="4.85546875" customWidth="1"/>
    <col min="13" max="13" width="3.28515625" customWidth="1"/>
    <col min="15" max="15" width="3.5703125" customWidth="1"/>
    <col min="16" max="16" width="3.28515625" customWidth="1"/>
    <col min="18" max="19" width="4.28515625" customWidth="1"/>
    <col min="21" max="22" width="4.42578125" customWidth="1"/>
    <col min="24" max="25" width="4.28515625" customWidth="1"/>
  </cols>
  <sheetData>
    <row r="1" spans="1:11" ht="15.75" thickBot="1" x14ac:dyDescent="0.3">
      <c r="A1" s="1"/>
      <c r="B1" s="2" t="s">
        <v>22</v>
      </c>
      <c r="C1" s="3"/>
      <c r="D1" s="3"/>
      <c r="E1" s="4"/>
      <c r="F1" s="4"/>
      <c r="G1" s="4"/>
    </row>
    <row r="2" spans="1:11" ht="15.75" thickBot="1" x14ac:dyDescent="0.3"/>
    <row r="3" spans="1:11" ht="15.75" thickBot="1" x14ac:dyDescent="0.3">
      <c r="C3" s="99" t="s">
        <v>0</v>
      </c>
      <c r="D3" s="100"/>
      <c r="E3" s="100"/>
      <c r="F3" s="100"/>
      <c r="G3" s="101"/>
      <c r="H3" s="5"/>
      <c r="I3" s="5"/>
      <c r="J3" s="5"/>
      <c r="K3" s="5"/>
    </row>
    <row r="4" spans="1:11" ht="15.75" thickBot="1" x14ac:dyDescent="0.3">
      <c r="C4" s="99" t="s">
        <v>1</v>
      </c>
      <c r="D4" s="102"/>
      <c r="E4" s="6"/>
      <c r="F4" s="99" t="s">
        <v>2</v>
      </c>
      <c r="G4" s="101"/>
      <c r="H4" s="5"/>
      <c r="I4" s="5"/>
      <c r="J4" s="5"/>
      <c r="K4" s="5"/>
    </row>
    <row r="5" spans="1:11" ht="15.75" thickBot="1" x14ac:dyDescent="0.3">
      <c r="C5" s="7" t="s">
        <v>3</v>
      </c>
      <c r="D5" s="8" t="s">
        <v>4</v>
      </c>
      <c r="E5" s="9"/>
      <c r="F5" s="7" t="s">
        <v>4</v>
      </c>
      <c r="G5" s="8" t="s">
        <v>3</v>
      </c>
      <c r="H5" s="5"/>
      <c r="I5" s="5"/>
      <c r="J5" s="5"/>
      <c r="K5" s="5"/>
    </row>
    <row r="6" spans="1:11" x14ac:dyDescent="0.25">
      <c r="C6" s="63">
        <v>1000</v>
      </c>
      <c r="D6" s="66">
        <v>86.5</v>
      </c>
      <c r="E6" s="62"/>
      <c r="F6" s="66">
        <v>86.7</v>
      </c>
      <c r="G6" s="63">
        <v>2000</v>
      </c>
      <c r="H6" s="10"/>
      <c r="I6" s="10"/>
      <c r="J6" s="10"/>
      <c r="K6" s="10"/>
    </row>
    <row r="7" spans="1:11" x14ac:dyDescent="0.25">
      <c r="C7" s="64">
        <v>4000</v>
      </c>
      <c r="D7" s="67">
        <v>86.4</v>
      </c>
      <c r="E7" s="59"/>
      <c r="F7" s="67">
        <v>86.9</v>
      </c>
      <c r="G7" s="64">
        <v>3000</v>
      </c>
      <c r="H7" s="10"/>
      <c r="I7" s="10"/>
      <c r="J7" s="10"/>
      <c r="K7" s="10"/>
    </row>
    <row r="8" spans="1:11" ht="15.75" thickBot="1" x14ac:dyDescent="0.3">
      <c r="C8" s="65">
        <v>5000</v>
      </c>
      <c r="D8" s="68">
        <v>86.3</v>
      </c>
      <c r="E8" s="59"/>
      <c r="F8" s="68">
        <v>87</v>
      </c>
      <c r="G8" s="65">
        <v>1000</v>
      </c>
      <c r="H8" s="10"/>
      <c r="I8" s="10"/>
      <c r="J8" s="10"/>
      <c r="K8" s="10"/>
    </row>
    <row r="9" spans="1:11" x14ac:dyDescent="0.25">
      <c r="C9" s="10"/>
      <c r="D9" s="13"/>
      <c r="E9" s="6"/>
      <c r="F9" s="14"/>
      <c r="G9" s="10"/>
      <c r="H9" s="10"/>
      <c r="I9" s="10"/>
      <c r="J9" s="10"/>
      <c r="K9" s="10"/>
    </row>
    <row r="10" spans="1:11" x14ac:dyDescent="0.25">
      <c r="A10" s="15" t="s">
        <v>5</v>
      </c>
      <c r="B10" s="16" t="s">
        <v>6</v>
      </c>
      <c r="C10" s="17"/>
      <c r="D10" s="17"/>
      <c r="E10" s="17"/>
      <c r="F10" s="17"/>
      <c r="G10" s="17"/>
      <c r="I10" s="10"/>
      <c r="J10" s="10"/>
      <c r="K10" s="10"/>
    </row>
    <row r="11" spans="1:11" x14ac:dyDescent="0.25">
      <c r="B11" s="18">
        <v>0.58376157407407414</v>
      </c>
      <c r="C11" t="s">
        <v>23</v>
      </c>
      <c r="I11" s="10"/>
      <c r="J11" s="10"/>
      <c r="K11" s="10"/>
    </row>
    <row r="12" spans="1:11" ht="15.75" thickBot="1" x14ac:dyDescent="0.3">
      <c r="I12" s="10"/>
      <c r="J12" s="10"/>
      <c r="K12" s="10"/>
    </row>
    <row r="13" spans="1:11" ht="15.75" thickBot="1" x14ac:dyDescent="0.3">
      <c r="C13" s="99" t="s">
        <v>9</v>
      </c>
      <c r="D13" s="100"/>
      <c r="E13" s="100"/>
      <c r="F13" s="100"/>
      <c r="G13" s="101"/>
      <c r="H13" s="5"/>
    </row>
    <row r="14" spans="1:11" ht="15.75" thickBot="1" x14ac:dyDescent="0.3">
      <c r="C14" s="99" t="s">
        <v>1</v>
      </c>
      <c r="D14" s="100"/>
      <c r="E14" s="22"/>
      <c r="F14" s="99" t="s">
        <v>2</v>
      </c>
      <c r="G14" s="101"/>
      <c r="H14" s="5"/>
      <c r="I14" t="s">
        <v>11</v>
      </c>
    </row>
    <row r="15" spans="1:11" ht="15.75" thickBot="1" x14ac:dyDescent="0.3">
      <c r="C15" s="7" t="s">
        <v>3</v>
      </c>
      <c r="D15" s="23" t="s">
        <v>4</v>
      </c>
      <c r="E15" s="24"/>
      <c r="F15" s="7" t="s">
        <v>4</v>
      </c>
      <c r="G15" s="8" t="s">
        <v>3</v>
      </c>
      <c r="H15" s="5"/>
    </row>
    <row r="16" spans="1:11" x14ac:dyDescent="0.25">
      <c r="C16" s="69">
        <v>1500</v>
      </c>
      <c r="D16" s="70">
        <v>86.6</v>
      </c>
      <c r="F16" s="66">
        <v>86.7</v>
      </c>
      <c r="G16" s="63">
        <v>2000</v>
      </c>
      <c r="H16" s="10"/>
      <c r="I16" s="10"/>
      <c r="J16" s="10"/>
      <c r="K16" s="10"/>
    </row>
    <row r="17" spans="1:26" x14ac:dyDescent="0.25">
      <c r="C17" s="64">
        <v>1000</v>
      </c>
      <c r="D17" s="67">
        <v>86.5</v>
      </c>
      <c r="F17" s="67">
        <v>86.9</v>
      </c>
      <c r="G17" s="64">
        <v>3000</v>
      </c>
      <c r="H17" s="10"/>
      <c r="I17" s="10"/>
      <c r="J17" s="10"/>
      <c r="K17" s="10"/>
    </row>
    <row r="18" spans="1:26" ht="15.75" thickBot="1" x14ac:dyDescent="0.3">
      <c r="C18" s="65">
        <v>4000</v>
      </c>
      <c r="D18" s="68">
        <v>86.4</v>
      </c>
      <c r="F18" s="68">
        <v>87</v>
      </c>
      <c r="G18" s="65">
        <v>1000</v>
      </c>
      <c r="H18" s="10"/>
      <c r="I18" s="10"/>
      <c r="J18" s="10"/>
    </row>
    <row r="19" spans="1:26" ht="15.75" thickBot="1" x14ac:dyDescent="0.3"/>
    <row r="20" spans="1:26" ht="15.75" thickBot="1" x14ac:dyDescent="0.3">
      <c r="B20" s="18">
        <v>0.58378472222222222</v>
      </c>
      <c r="C20" t="s">
        <v>24</v>
      </c>
      <c r="I20" s="99" t="s">
        <v>7</v>
      </c>
      <c r="J20" s="100"/>
      <c r="K20" s="101"/>
    </row>
    <row r="21" spans="1:26" ht="15.75" thickBot="1" x14ac:dyDescent="0.3">
      <c r="I21" s="19" t="s">
        <v>8</v>
      </c>
      <c r="J21" s="20" t="s">
        <v>4</v>
      </c>
      <c r="K21" s="20" t="s">
        <v>3</v>
      </c>
    </row>
    <row r="22" spans="1:26" ht="15.75" thickBot="1" x14ac:dyDescent="0.3">
      <c r="C22" s="99" t="s">
        <v>10</v>
      </c>
      <c r="D22" s="100"/>
      <c r="E22" s="100"/>
      <c r="F22" s="100"/>
      <c r="G22" s="101"/>
      <c r="I22" s="21">
        <v>0.58378472222222222</v>
      </c>
      <c r="J22" s="11">
        <v>86.6</v>
      </c>
      <c r="K22" s="12">
        <v>1500</v>
      </c>
    </row>
    <row r="23" spans="1:26" ht="15.75" thickBot="1" x14ac:dyDescent="0.3">
      <c r="C23" s="99" t="s">
        <v>1</v>
      </c>
      <c r="D23" s="102"/>
      <c r="E23" s="6"/>
      <c r="F23" s="99" t="s">
        <v>2</v>
      </c>
      <c r="G23" s="101"/>
    </row>
    <row r="24" spans="1:26" ht="15.75" thickBot="1" x14ac:dyDescent="0.3">
      <c r="C24" s="7" t="s">
        <v>3</v>
      </c>
      <c r="D24" s="8" t="s">
        <v>4</v>
      </c>
      <c r="E24" s="9"/>
      <c r="F24" s="7" t="s">
        <v>4</v>
      </c>
      <c r="G24" s="8" t="s">
        <v>3</v>
      </c>
      <c r="I24" s="71" t="s">
        <v>25</v>
      </c>
    </row>
    <row r="25" spans="1:26" x14ac:dyDescent="0.25">
      <c r="C25" s="63">
        <v>1000</v>
      </c>
      <c r="D25" s="66">
        <v>86.5</v>
      </c>
      <c r="F25" s="70">
        <v>86.6</v>
      </c>
      <c r="G25" s="69">
        <v>2500</v>
      </c>
      <c r="M25" s="25"/>
      <c r="N25" s="26" t="s">
        <v>27</v>
      </c>
      <c r="O25" s="27"/>
      <c r="P25" s="28"/>
      <c r="Q25" s="26" t="s">
        <v>28</v>
      </c>
      <c r="R25" s="27"/>
      <c r="S25" s="28"/>
      <c r="T25" s="26" t="s">
        <v>29</v>
      </c>
      <c r="U25" s="27"/>
      <c r="V25" s="29"/>
      <c r="W25" s="26" t="s">
        <v>30</v>
      </c>
      <c r="X25" s="27"/>
      <c r="Y25" s="28"/>
      <c r="Z25" s="26" t="s">
        <v>31</v>
      </c>
    </row>
    <row r="26" spans="1:26" ht="15.75" thickBot="1" x14ac:dyDescent="0.3">
      <c r="C26" s="64">
        <v>4000</v>
      </c>
      <c r="D26" s="67">
        <v>86.4</v>
      </c>
      <c r="F26" s="67">
        <v>86.7</v>
      </c>
      <c r="G26" s="64">
        <v>2000</v>
      </c>
      <c r="M26" s="30" t="s">
        <v>12</v>
      </c>
      <c r="N26" s="26" t="s">
        <v>27</v>
      </c>
      <c r="O26" s="27"/>
      <c r="P26" s="28"/>
      <c r="Q26" s="26" t="s">
        <v>28</v>
      </c>
      <c r="R26" s="27"/>
      <c r="S26" s="28"/>
      <c r="T26" s="26" t="s">
        <v>29</v>
      </c>
      <c r="U26" s="27"/>
      <c r="V26" s="29"/>
      <c r="W26" s="26" t="s">
        <v>30</v>
      </c>
      <c r="X26" s="27"/>
      <c r="Y26" s="28"/>
      <c r="Z26" s="26" t="s">
        <v>31</v>
      </c>
    </row>
    <row r="27" spans="1:26" ht="15.75" thickBot="1" x14ac:dyDescent="0.3">
      <c r="C27" s="65">
        <v>5000</v>
      </c>
      <c r="D27" s="68">
        <v>86.3</v>
      </c>
      <c r="F27" s="68">
        <v>86.9</v>
      </c>
      <c r="G27" s="65">
        <v>3000</v>
      </c>
      <c r="I27" s="31" t="s">
        <v>13</v>
      </c>
      <c r="J27" s="32">
        <v>86.5</v>
      </c>
      <c r="K27" s="33">
        <v>86.6</v>
      </c>
    </row>
    <row r="28" spans="1:26" ht="15.75" thickBot="1" x14ac:dyDescent="0.3">
      <c r="M28" s="25"/>
      <c r="N28" s="34">
        <v>5500</v>
      </c>
      <c r="O28" s="35"/>
      <c r="P28" s="29"/>
      <c r="Q28" s="34">
        <v>1500</v>
      </c>
      <c r="R28" s="35"/>
      <c r="S28" s="29"/>
      <c r="T28" s="34">
        <v>4000</v>
      </c>
      <c r="U28" s="35"/>
      <c r="V28" s="29"/>
      <c r="W28" s="36">
        <v>2500</v>
      </c>
      <c r="X28" s="35"/>
      <c r="Y28" s="29"/>
      <c r="Z28" s="34">
        <v>3000</v>
      </c>
    </row>
    <row r="29" spans="1:26" ht="15.75" thickBot="1" x14ac:dyDescent="0.3">
      <c r="A29" s="15" t="s">
        <v>14</v>
      </c>
      <c r="B29" s="16" t="s">
        <v>15</v>
      </c>
      <c r="C29" s="17"/>
      <c r="D29" s="17"/>
      <c r="E29" s="17"/>
      <c r="F29" s="17"/>
      <c r="G29" s="17"/>
      <c r="I29" s="31" t="s">
        <v>16</v>
      </c>
      <c r="J29" s="37" t="s">
        <v>26</v>
      </c>
      <c r="K29" s="38"/>
      <c r="M29" s="25"/>
      <c r="N29" s="34">
        <v>5500</v>
      </c>
      <c r="O29" s="35"/>
      <c r="P29" s="30" t="s">
        <v>12</v>
      </c>
      <c r="Q29" s="34">
        <v>1500</v>
      </c>
      <c r="R29" s="35"/>
      <c r="S29" s="29"/>
      <c r="T29" s="34">
        <v>4000</v>
      </c>
      <c r="U29" s="35"/>
      <c r="V29" s="29"/>
      <c r="W29" s="36">
        <v>2500</v>
      </c>
      <c r="X29" s="35"/>
      <c r="Y29" s="29"/>
      <c r="Z29" s="34">
        <v>3000</v>
      </c>
    </row>
    <row r="32" spans="1:26" x14ac:dyDescent="0.25">
      <c r="A32" s="15" t="s">
        <v>17</v>
      </c>
      <c r="B32" s="73" t="s">
        <v>34</v>
      </c>
      <c r="C32" s="17"/>
      <c r="D32" s="17"/>
      <c r="E32" s="17"/>
      <c r="F32" s="17"/>
      <c r="G32" s="17"/>
      <c r="H32" s="17"/>
      <c r="I32" s="17"/>
      <c r="J32" s="17"/>
    </row>
    <row r="33" spans="1:26" x14ac:dyDescent="0.25">
      <c r="A33" s="39"/>
      <c r="B33" s="40"/>
      <c r="C33" s="39"/>
      <c r="D33" s="39"/>
      <c r="E33" s="39"/>
      <c r="F33" s="39"/>
      <c r="G33" s="39"/>
      <c r="H33" s="39"/>
      <c r="I33" s="39"/>
      <c r="J33" s="39"/>
    </row>
    <row r="34" spans="1:26" ht="15.75" thickBot="1" x14ac:dyDescent="0.3">
      <c r="A34" s="39"/>
      <c r="H34" s="39"/>
      <c r="I34" s="39"/>
      <c r="J34" s="39"/>
    </row>
    <row r="35" spans="1:26" ht="15.75" thickBot="1" x14ac:dyDescent="0.3">
      <c r="A35" s="39"/>
      <c r="C35" s="99" t="s">
        <v>36</v>
      </c>
      <c r="D35" s="100"/>
      <c r="E35" s="100"/>
      <c r="F35" s="100"/>
      <c r="G35" s="101"/>
    </row>
    <row r="36" spans="1:26" ht="15.75" thickBot="1" x14ac:dyDescent="0.3">
      <c r="A36" s="39"/>
      <c r="C36" s="99" t="s">
        <v>1</v>
      </c>
      <c r="D36" s="100"/>
      <c r="E36" s="22"/>
      <c r="F36" s="99" t="s">
        <v>2</v>
      </c>
      <c r="G36" s="101"/>
    </row>
    <row r="37" spans="1:26" ht="15.75" thickBot="1" x14ac:dyDescent="0.3">
      <c r="A37" s="39"/>
      <c r="C37" s="7" t="s">
        <v>3</v>
      </c>
      <c r="D37" s="23" t="s">
        <v>4</v>
      </c>
      <c r="E37" s="24"/>
      <c r="F37" s="7" t="s">
        <v>4</v>
      </c>
      <c r="G37" s="8" t="s">
        <v>3</v>
      </c>
      <c r="M37" s="25"/>
      <c r="N37" s="26" t="s">
        <v>27</v>
      </c>
      <c r="O37" s="27"/>
      <c r="P37" s="28"/>
      <c r="Q37" s="26" t="s">
        <v>28</v>
      </c>
      <c r="R37" s="27"/>
      <c r="S37" s="28"/>
      <c r="T37" s="26" t="s">
        <v>29</v>
      </c>
      <c r="U37" s="27"/>
      <c r="V37" s="29"/>
      <c r="W37" s="26" t="s">
        <v>30</v>
      </c>
      <c r="X37" s="27"/>
      <c r="Y37" s="28"/>
      <c r="Z37" s="26" t="s">
        <v>31</v>
      </c>
    </row>
    <row r="38" spans="1:26" ht="15.75" thickBot="1" x14ac:dyDescent="0.3">
      <c r="A38" s="39"/>
      <c r="C38" s="63">
        <v>2500</v>
      </c>
      <c r="D38" s="66">
        <v>86.6</v>
      </c>
      <c r="F38" s="66">
        <v>86.7</v>
      </c>
      <c r="G38" s="63">
        <v>2000</v>
      </c>
      <c r="H38" s="5"/>
      <c r="I38" s="31" t="s">
        <v>13</v>
      </c>
      <c r="J38" s="32">
        <v>86.6</v>
      </c>
      <c r="K38" s="33">
        <v>86.7</v>
      </c>
      <c r="M38" s="25"/>
      <c r="N38" s="26" t="s">
        <v>27</v>
      </c>
      <c r="O38" s="27"/>
      <c r="P38" s="28"/>
      <c r="Q38" s="26" t="s">
        <v>28</v>
      </c>
      <c r="R38" s="27"/>
      <c r="S38" s="30" t="s">
        <v>12</v>
      </c>
      <c r="T38" s="26" t="s">
        <v>29</v>
      </c>
      <c r="U38" s="27"/>
      <c r="V38" s="29"/>
      <c r="W38" s="26" t="s">
        <v>30</v>
      </c>
      <c r="X38" s="27"/>
      <c r="Y38" s="28"/>
      <c r="Z38" s="26" t="s">
        <v>31</v>
      </c>
    </row>
    <row r="39" spans="1:26" x14ac:dyDescent="0.25">
      <c r="A39" s="39"/>
      <c r="C39" s="64">
        <v>1000</v>
      </c>
      <c r="D39" s="67">
        <v>86.5</v>
      </c>
      <c r="F39" s="67">
        <v>86.9</v>
      </c>
      <c r="G39" s="64">
        <v>3000</v>
      </c>
      <c r="H39" s="5"/>
    </row>
    <row r="40" spans="1:26" ht="15.75" thickBot="1" x14ac:dyDescent="0.3">
      <c r="A40" s="39"/>
      <c r="C40" s="65">
        <v>4000</v>
      </c>
      <c r="D40" s="68">
        <v>86.4</v>
      </c>
      <c r="F40" s="68">
        <v>87</v>
      </c>
      <c r="G40" s="65">
        <v>1000</v>
      </c>
      <c r="H40" s="5"/>
    </row>
    <row r="41" spans="1:26" x14ac:dyDescent="0.25">
      <c r="A41" s="39"/>
      <c r="H41" s="10"/>
      <c r="I41" s="10"/>
      <c r="J41" s="10"/>
      <c r="K41" s="10"/>
    </row>
    <row r="42" spans="1:26" x14ac:dyDescent="0.25">
      <c r="A42" s="39"/>
      <c r="B42" s="18">
        <v>0.58343749999999994</v>
      </c>
      <c r="C42" s="72" t="s">
        <v>32</v>
      </c>
      <c r="H42" s="10"/>
      <c r="I42" s="10"/>
      <c r="J42" s="10"/>
      <c r="K42" s="10"/>
    </row>
    <row r="43" spans="1:26" ht="15.75" thickBot="1" x14ac:dyDescent="0.3">
      <c r="A43" s="39"/>
      <c r="H43" s="10"/>
      <c r="I43" s="10"/>
      <c r="J43" s="10"/>
    </row>
    <row r="44" spans="1:26" ht="15.75" thickBot="1" x14ac:dyDescent="0.3">
      <c r="A44" s="39"/>
      <c r="C44" s="99" t="s">
        <v>37</v>
      </c>
      <c r="D44" s="100"/>
      <c r="E44" s="100"/>
      <c r="F44" s="100"/>
      <c r="G44" s="101"/>
      <c r="I44" s="99" t="s">
        <v>7</v>
      </c>
      <c r="J44" s="100"/>
      <c r="K44" s="101"/>
    </row>
    <row r="45" spans="1:26" ht="15.75" thickBot="1" x14ac:dyDescent="0.3">
      <c r="A45" s="39"/>
      <c r="C45" s="99" t="s">
        <v>1</v>
      </c>
      <c r="D45" s="102"/>
      <c r="E45" s="6"/>
      <c r="F45" s="99" t="s">
        <v>2</v>
      </c>
      <c r="G45" s="101"/>
      <c r="I45" s="19" t="s">
        <v>8</v>
      </c>
      <c r="J45" s="20" t="s">
        <v>4</v>
      </c>
      <c r="K45" s="20" t="s">
        <v>3</v>
      </c>
    </row>
    <row r="46" spans="1:26" ht="15.75" thickBot="1" x14ac:dyDescent="0.3">
      <c r="A46" s="39"/>
      <c r="C46" s="7" t="s">
        <v>3</v>
      </c>
      <c r="D46" s="7" t="s">
        <v>4</v>
      </c>
      <c r="E46" s="9"/>
      <c r="F46" s="7" t="s">
        <v>4</v>
      </c>
      <c r="G46" s="8" t="s">
        <v>3</v>
      </c>
      <c r="I46" s="21">
        <v>0.58343749999999994</v>
      </c>
      <c r="J46" s="11">
        <v>86.6</v>
      </c>
      <c r="K46" s="12">
        <v>2500</v>
      </c>
    </row>
    <row r="47" spans="1:26" x14ac:dyDescent="0.25">
      <c r="A47" s="39"/>
      <c r="C47" s="63">
        <v>1000</v>
      </c>
      <c r="D47" s="66">
        <v>86.5</v>
      </c>
      <c r="F47" s="66">
        <v>86.6</v>
      </c>
      <c r="G47" s="63">
        <v>1500</v>
      </c>
    </row>
    <row r="48" spans="1:26" x14ac:dyDescent="0.25">
      <c r="A48" s="39"/>
      <c r="C48" s="64">
        <v>4000</v>
      </c>
      <c r="D48" s="67">
        <v>86.4</v>
      </c>
      <c r="F48" s="67">
        <v>86.7</v>
      </c>
      <c r="G48" s="64">
        <v>2000</v>
      </c>
      <c r="I48" t="s">
        <v>35</v>
      </c>
    </row>
    <row r="49" spans="1:26" ht="15.75" thickBot="1" x14ac:dyDescent="0.3">
      <c r="A49" s="39"/>
      <c r="C49" s="65">
        <v>5000</v>
      </c>
      <c r="D49" s="68">
        <v>86.3</v>
      </c>
      <c r="F49" s="68">
        <v>86.9</v>
      </c>
      <c r="G49" s="65">
        <v>3000</v>
      </c>
    </row>
    <row r="50" spans="1:26" x14ac:dyDescent="0.25">
      <c r="A50" s="39"/>
    </row>
    <row r="51" spans="1:26" x14ac:dyDescent="0.25">
      <c r="A51" s="39"/>
      <c r="B51" s="18">
        <v>0.58353009259259259</v>
      </c>
      <c r="C51" s="72" t="s">
        <v>33</v>
      </c>
    </row>
    <row r="52" spans="1:26" ht="15.75" thickBot="1" x14ac:dyDescent="0.3">
      <c r="A52" s="39"/>
    </row>
    <row r="53" spans="1:26" ht="15.75" thickBot="1" x14ac:dyDescent="0.3">
      <c r="A53" s="39"/>
      <c r="C53" s="99" t="s">
        <v>38</v>
      </c>
      <c r="D53" s="100"/>
      <c r="E53" s="100"/>
      <c r="F53" s="100"/>
      <c r="G53" s="101"/>
      <c r="I53" s="99" t="s">
        <v>7</v>
      </c>
      <c r="J53" s="100"/>
      <c r="K53" s="101"/>
    </row>
    <row r="54" spans="1:26" ht="15.75" thickBot="1" x14ac:dyDescent="0.3">
      <c r="A54" s="39"/>
      <c r="C54" s="99" t="s">
        <v>1</v>
      </c>
      <c r="D54" s="102"/>
      <c r="E54" s="6"/>
      <c r="F54" s="99" t="s">
        <v>2</v>
      </c>
      <c r="G54" s="101"/>
      <c r="I54" s="19" t="s">
        <v>8</v>
      </c>
      <c r="J54" s="20" t="s">
        <v>4</v>
      </c>
      <c r="K54" s="20" t="s">
        <v>3</v>
      </c>
    </row>
    <row r="55" spans="1:26" ht="15.75" thickBot="1" x14ac:dyDescent="0.3">
      <c r="A55" s="39"/>
      <c r="C55" s="7" t="s">
        <v>3</v>
      </c>
      <c r="D55" s="7" t="s">
        <v>4</v>
      </c>
      <c r="E55" s="9"/>
      <c r="F55" s="7" t="s">
        <v>4</v>
      </c>
      <c r="G55" s="8" t="s">
        <v>3</v>
      </c>
      <c r="H55" s="39"/>
      <c r="I55" s="21">
        <v>0.58353009259259259</v>
      </c>
      <c r="J55" s="11">
        <v>86.6</v>
      </c>
      <c r="K55" s="12">
        <v>1500</v>
      </c>
    </row>
    <row r="56" spans="1:26" x14ac:dyDescent="0.25">
      <c r="A56" s="39"/>
      <c r="C56" s="63">
        <v>1000</v>
      </c>
      <c r="D56" s="66">
        <v>86.5</v>
      </c>
      <c r="F56" s="66">
        <v>86.7</v>
      </c>
      <c r="G56" s="63">
        <v>2000</v>
      </c>
      <c r="H56" s="39"/>
    </row>
    <row r="57" spans="1:26" x14ac:dyDescent="0.25">
      <c r="A57" s="39"/>
      <c r="C57" s="64">
        <v>4000</v>
      </c>
      <c r="D57" s="67">
        <v>86.4</v>
      </c>
      <c r="F57" s="67">
        <v>86.9</v>
      </c>
      <c r="G57" s="64">
        <v>3000</v>
      </c>
      <c r="H57" s="39"/>
      <c r="I57" s="39"/>
      <c r="J57" s="39"/>
    </row>
    <row r="58" spans="1:26" ht="15.75" thickBot="1" x14ac:dyDescent="0.3">
      <c r="A58" s="39"/>
      <c r="B58" s="40"/>
      <c r="C58" s="65">
        <v>5000</v>
      </c>
      <c r="D58" s="68">
        <v>86.3</v>
      </c>
      <c r="F58" s="68">
        <v>87</v>
      </c>
      <c r="G58" s="65">
        <v>1000</v>
      </c>
      <c r="H58" s="39"/>
    </row>
    <row r="59" spans="1:26" x14ac:dyDescent="0.25">
      <c r="A59" s="39"/>
      <c r="B59" s="40"/>
      <c r="C59" s="39"/>
      <c r="D59" s="39"/>
      <c r="E59" s="39"/>
      <c r="F59" s="39"/>
      <c r="G59" s="39"/>
      <c r="H59" s="39"/>
    </row>
    <row r="60" spans="1:26" x14ac:dyDescent="0.25">
      <c r="A60" s="39"/>
      <c r="B60" s="40"/>
      <c r="C60" s="39"/>
      <c r="D60" s="39"/>
      <c r="E60" s="39"/>
      <c r="F60" s="39"/>
      <c r="G60" s="39"/>
      <c r="H60" s="39"/>
    </row>
    <row r="61" spans="1:26" x14ac:dyDescent="0.25">
      <c r="A61" s="39"/>
      <c r="B61" s="40"/>
      <c r="C61" s="39"/>
      <c r="D61" s="39"/>
      <c r="E61" s="39"/>
      <c r="F61" s="39"/>
      <c r="G61" s="39"/>
      <c r="H61" s="39"/>
      <c r="I61" s="39"/>
      <c r="J61" s="39"/>
      <c r="M61" s="25"/>
      <c r="N61" s="43">
        <v>1</v>
      </c>
      <c r="O61" s="35"/>
      <c r="P61" s="29"/>
      <c r="Q61" s="43">
        <v>2</v>
      </c>
      <c r="R61" s="35"/>
      <c r="S61" s="29"/>
      <c r="T61" s="43">
        <v>3</v>
      </c>
      <c r="U61" s="35"/>
      <c r="V61" s="29"/>
      <c r="W61" s="43">
        <v>4</v>
      </c>
      <c r="X61" s="35"/>
      <c r="Y61" s="29"/>
      <c r="Z61" s="43">
        <v>5</v>
      </c>
    </row>
    <row r="62" spans="1:26" ht="15.75" x14ac:dyDescent="0.25">
      <c r="A62" s="41" t="s">
        <v>18</v>
      </c>
      <c r="B62" s="42" t="s">
        <v>48</v>
      </c>
      <c r="C62" s="17"/>
      <c r="D62" s="17"/>
      <c r="E62" s="17"/>
      <c r="F62" s="17"/>
      <c r="G62" s="17"/>
      <c r="H62" s="17"/>
      <c r="I62" s="17"/>
      <c r="J62" s="17"/>
      <c r="K62" s="17"/>
      <c r="M62" s="25"/>
      <c r="N62" s="43">
        <v>1</v>
      </c>
      <c r="O62" s="35"/>
      <c r="P62" s="30" t="s">
        <v>12</v>
      </c>
      <c r="Q62" s="43">
        <v>2</v>
      </c>
      <c r="R62" s="35"/>
      <c r="S62" s="29"/>
      <c r="T62" s="43">
        <v>3</v>
      </c>
      <c r="U62" s="35"/>
      <c r="V62" s="29"/>
      <c r="W62" s="43">
        <v>4</v>
      </c>
      <c r="X62" s="35"/>
      <c r="Y62" s="29"/>
      <c r="Z62" s="43">
        <v>5</v>
      </c>
    </row>
    <row r="63" spans="1:26" ht="15.75" x14ac:dyDescent="0.25">
      <c r="A63" s="39"/>
      <c r="B63" s="42" t="s">
        <v>39</v>
      </c>
      <c r="C63" s="42"/>
      <c r="D63" s="42"/>
      <c r="E63" s="42"/>
      <c r="F63" s="42"/>
      <c r="G63" s="42"/>
      <c r="H63" s="42"/>
      <c r="I63" s="42"/>
      <c r="J63" s="42"/>
      <c r="K63" s="17"/>
    </row>
    <row r="64" spans="1:26" x14ac:dyDescent="0.25">
      <c r="A64" s="39"/>
      <c r="B64" s="40"/>
      <c r="C64" s="39"/>
      <c r="D64" s="39"/>
      <c r="E64" s="39"/>
      <c r="F64" s="39"/>
      <c r="G64" s="39"/>
      <c r="H64" s="39"/>
      <c r="I64" s="39"/>
      <c r="J64" s="39"/>
    </row>
    <row r="65" spans="1:26" x14ac:dyDescent="0.25">
      <c r="A65" s="39"/>
      <c r="B65" s="40" t="s">
        <v>40</v>
      </c>
      <c r="D65" s="39" t="s">
        <v>44</v>
      </c>
      <c r="E65" s="39"/>
      <c r="F65" s="39"/>
      <c r="G65" s="39"/>
      <c r="H65" s="39"/>
      <c r="I65" s="39"/>
      <c r="J65" s="39"/>
    </row>
    <row r="66" spans="1:26" x14ac:dyDescent="0.25">
      <c r="A66" s="39"/>
      <c r="B66" s="40" t="s">
        <v>41</v>
      </c>
      <c r="D66" s="39" t="s">
        <v>45</v>
      </c>
      <c r="E66" s="39"/>
      <c r="F66" s="39"/>
      <c r="G66" s="39"/>
      <c r="H66" s="39"/>
      <c r="I66" s="39"/>
      <c r="J66" s="39"/>
    </row>
    <row r="67" spans="1:26" x14ac:dyDescent="0.25">
      <c r="A67" s="39"/>
      <c r="B67" s="40" t="s">
        <v>42</v>
      </c>
      <c r="D67" s="39" t="s">
        <v>44</v>
      </c>
      <c r="E67" s="39"/>
      <c r="F67" s="39"/>
      <c r="G67" s="39"/>
      <c r="H67" s="39"/>
      <c r="I67" s="39"/>
      <c r="J67" s="39"/>
    </row>
    <row r="68" spans="1:26" x14ac:dyDescent="0.25">
      <c r="A68" s="39"/>
      <c r="B68" s="40" t="s">
        <v>47</v>
      </c>
      <c r="D68" s="39" t="s">
        <v>44</v>
      </c>
      <c r="E68" s="39"/>
      <c r="F68" s="39"/>
      <c r="G68" s="39"/>
      <c r="H68" s="39"/>
      <c r="I68" s="39"/>
      <c r="J68" s="39"/>
    </row>
    <row r="69" spans="1:26" x14ac:dyDescent="0.25">
      <c r="A69" s="39"/>
      <c r="B69" s="40" t="s">
        <v>43</v>
      </c>
      <c r="D69" s="39" t="s">
        <v>46</v>
      </c>
      <c r="E69" s="39"/>
      <c r="F69" s="39"/>
      <c r="G69" s="39"/>
      <c r="H69" s="39"/>
      <c r="I69" s="39"/>
      <c r="J69" s="39"/>
    </row>
    <row r="71" spans="1:26" ht="15.75" x14ac:dyDescent="0.25">
      <c r="A71" s="41" t="s">
        <v>54</v>
      </c>
      <c r="B71" s="44"/>
      <c r="C71" s="17"/>
      <c r="D71" s="17"/>
      <c r="E71" s="17"/>
      <c r="F71" s="17"/>
      <c r="G71" s="17"/>
      <c r="H71" s="17"/>
      <c r="I71" s="17"/>
      <c r="J71" s="17"/>
      <c r="K71" s="17"/>
    </row>
    <row r="72" spans="1:26" x14ac:dyDescent="0.25">
      <c r="M72" s="25"/>
      <c r="N72" s="51">
        <v>110000</v>
      </c>
      <c r="O72" s="35"/>
      <c r="P72" s="29"/>
      <c r="Q72" s="51">
        <v>900000</v>
      </c>
      <c r="R72" s="35"/>
      <c r="S72" s="29"/>
      <c r="T72" s="51">
        <v>7000</v>
      </c>
      <c r="U72" s="35"/>
      <c r="V72" s="29"/>
      <c r="W72" s="51">
        <v>2000000</v>
      </c>
      <c r="X72" s="35"/>
      <c r="Y72" s="29"/>
      <c r="Z72" s="51">
        <v>240000</v>
      </c>
    </row>
    <row r="73" spans="1:26" x14ac:dyDescent="0.25">
      <c r="B73" s="45" t="s">
        <v>49</v>
      </c>
      <c r="C73">
        <v>46.63</v>
      </c>
      <c r="D73" s="46" t="s">
        <v>55</v>
      </c>
      <c r="F73" s="47">
        <f>C73*2000</f>
        <v>93260</v>
      </c>
      <c r="M73" s="30" t="s">
        <v>12</v>
      </c>
      <c r="N73" s="51">
        <v>110000</v>
      </c>
      <c r="O73" s="35"/>
      <c r="P73" s="29"/>
      <c r="Q73" s="51">
        <v>900000</v>
      </c>
      <c r="R73" s="35"/>
      <c r="S73" s="29"/>
      <c r="T73" s="51">
        <v>7000</v>
      </c>
      <c r="U73" s="35"/>
      <c r="V73" s="29"/>
      <c r="W73" s="51">
        <v>2000000</v>
      </c>
      <c r="X73" s="35"/>
      <c r="Y73" s="29"/>
      <c r="Z73" s="51">
        <v>240000</v>
      </c>
    </row>
    <row r="74" spans="1:26" x14ac:dyDescent="0.25">
      <c r="B74" t="s">
        <v>19</v>
      </c>
      <c r="C74" s="48">
        <v>1137</v>
      </c>
      <c r="D74" s="49" t="s">
        <v>52</v>
      </c>
      <c r="F74" s="47">
        <f>C74*I75</f>
        <v>36559.485530546626</v>
      </c>
      <c r="I74" t="s">
        <v>53</v>
      </c>
    </row>
    <row r="75" spans="1:26" x14ac:dyDescent="0.25">
      <c r="B75" t="s">
        <v>50</v>
      </c>
      <c r="C75" s="48">
        <v>1710</v>
      </c>
      <c r="D75" s="49" t="s">
        <v>51</v>
      </c>
      <c r="F75" s="47">
        <f>C75/2</f>
        <v>855</v>
      </c>
      <c r="I75">
        <f>1000/31.1</f>
        <v>32.154340836012864</v>
      </c>
    </row>
    <row r="76" spans="1:26" x14ac:dyDescent="0.25">
      <c r="B76" t="s">
        <v>20</v>
      </c>
      <c r="C76">
        <v>1.1176999999999999</v>
      </c>
      <c r="E76" s="50"/>
      <c r="F76" s="74">
        <f>F73+F74+F75</f>
        <v>130674.48553054663</v>
      </c>
    </row>
    <row r="77" spans="1:26" ht="15.75" thickBot="1" x14ac:dyDescent="0.3"/>
    <row r="78" spans="1:26" ht="15.75" thickBot="1" x14ac:dyDescent="0.3">
      <c r="C78" s="52" t="s">
        <v>21</v>
      </c>
      <c r="D78" s="75">
        <f>F76/C76</f>
        <v>116913.73850813872</v>
      </c>
    </row>
    <row r="80" spans="1:26" x14ac:dyDescent="0.25">
      <c r="A80" s="41" t="s">
        <v>61</v>
      </c>
      <c r="B80" s="53"/>
    </row>
    <row r="81" spans="1:26" x14ac:dyDescent="0.25">
      <c r="B81" s="72" t="s">
        <v>59</v>
      </c>
    </row>
    <row r="83" spans="1:26" x14ac:dyDescent="0.25">
      <c r="B83" t="s">
        <v>56</v>
      </c>
      <c r="C83">
        <v>1.256E-2</v>
      </c>
      <c r="M83" s="25"/>
      <c r="N83" s="28">
        <v>5.2999999999999998E-4</v>
      </c>
      <c r="P83" s="25"/>
      <c r="Q83" s="28">
        <v>5.2999999999999999E-2</v>
      </c>
      <c r="R83" s="59"/>
      <c r="S83" s="25"/>
      <c r="T83" s="28">
        <v>1.8740000000000001</v>
      </c>
      <c r="V83" s="25"/>
      <c r="W83" s="80">
        <v>5.3</v>
      </c>
      <c r="Y83" s="25"/>
      <c r="Z83" s="28">
        <v>1874</v>
      </c>
    </row>
    <row r="84" spans="1:26" x14ac:dyDescent="0.25">
      <c r="B84" t="s">
        <v>57</v>
      </c>
      <c r="C84">
        <v>35.383400000000002</v>
      </c>
      <c r="M84" s="25"/>
      <c r="N84" s="28">
        <v>5.2999999999999998E-4</v>
      </c>
      <c r="P84" s="25"/>
      <c r="Q84" s="28">
        <v>5.2999999999999999E-2</v>
      </c>
      <c r="R84" s="59"/>
      <c r="S84" s="25"/>
      <c r="T84" s="28">
        <v>1.8740000000000001</v>
      </c>
      <c r="V84" s="25"/>
      <c r="W84" s="80">
        <v>5.3</v>
      </c>
      <c r="Y84" s="30" t="s">
        <v>12</v>
      </c>
      <c r="Z84" s="28">
        <v>1874</v>
      </c>
    </row>
    <row r="85" spans="1:26" x14ac:dyDescent="0.25">
      <c r="B85" t="s">
        <v>58</v>
      </c>
      <c r="C85" s="77">
        <v>1.5025999999999999</v>
      </c>
    </row>
    <row r="86" spans="1:26" x14ac:dyDescent="0.25">
      <c r="F86" s="79" t="s">
        <v>63</v>
      </c>
    </row>
    <row r="87" spans="1:26" x14ac:dyDescent="0.25">
      <c r="B87" t="s">
        <v>60</v>
      </c>
      <c r="C87" s="50">
        <f>(1/C83)*(1/C85)*C84</f>
        <v>1874.8500476032627</v>
      </c>
      <c r="F87" t="s">
        <v>62</v>
      </c>
    </row>
    <row r="88" spans="1:26" x14ac:dyDescent="0.25">
      <c r="C88" s="50"/>
    </row>
    <row r="89" spans="1:26" x14ac:dyDescent="0.25">
      <c r="A89" s="76" t="s">
        <v>64</v>
      </c>
      <c r="C89" s="50"/>
    </row>
    <row r="90" spans="1:26" x14ac:dyDescent="0.25">
      <c r="B90" s="72" t="s">
        <v>65</v>
      </c>
      <c r="C90" s="72" t="s">
        <v>66</v>
      </c>
    </row>
    <row r="91" spans="1:26" x14ac:dyDescent="0.25">
      <c r="C91" s="50"/>
    </row>
    <row r="92" spans="1:26" x14ac:dyDescent="0.25">
      <c r="B92" t="s">
        <v>67</v>
      </c>
      <c r="C92" s="78">
        <v>1.6027</v>
      </c>
      <c r="D92">
        <v>1.6051</v>
      </c>
      <c r="G92" s="81" t="s">
        <v>68</v>
      </c>
      <c r="I92" s="82">
        <f>1/D92</f>
        <v>0.62301414242103292</v>
      </c>
      <c r="J92" s="82">
        <f>1/C92</f>
        <v>0.62394708928682852</v>
      </c>
      <c r="M92" s="25"/>
      <c r="N92" s="85" t="s">
        <v>72</v>
      </c>
      <c r="P92" s="25"/>
      <c r="Q92" s="85" t="s">
        <v>74</v>
      </c>
      <c r="R92" s="59"/>
      <c r="S92" s="25"/>
      <c r="T92" s="85" t="s">
        <v>75</v>
      </c>
      <c r="V92" s="25"/>
      <c r="W92" s="85" t="s">
        <v>73</v>
      </c>
      <c r="Y92" s="25"/>
      <c r="Z92" s="85" t="s">
        <v>76</v>
      </c>
    </row>
    <row r="93" spans="1:26" x14ac:dyDescent="0.25">
      <c r="B93" t="s">
        <v>70</v>
      </c>
      <c r="C93" s="83">
        <v>1.4E-2</v>
      </c>
      <c r="D93" s="61">
        <v>1.6E-2</v>
      </c>
      <c r="G93" s="81"/>
      <c r="I93" s="82"/>
      <c r="J93" s="82"/>
      <c r="M93" s="25"/>
      <c r="N93" s="85" t="s">
        <v>72</v>
      </c>
      <c r="P93" s="25"/>
      <c r="Q93" s="85" t="s">
        <v>74</v>
      </c>
      <c r="R93" s="59"/>
      <c r="S93" s="25"/>
      <c r="T93" s="85" t="s">
        <v>75</v>
      </c>
      <c r="V93" s="30" t="s">
        <v>12</v>
      </c>
      <c r="W93" s="85" t="s">
        <v>73</v>
      </c>
      <c r="Y93" s="25"/>
      <c r="Z93" s="85" t="s">
        <v>76</v>
      </c>
    </row>
    <row r="94" spans="1:26" x14ac:dyDescent="0.25">
      <c r="B94" t="s">
        <v>71</v>
      </c>
      <c r="C94" s="83">
        <v>1.7999999999999999E-2</v>
      </c>
      <c r="D94" s="61">
        <v>0.02</v>
      </c>
      <c r="G94" s="81"/>
      <c r="I94" s="82"/>
      <c r="J94" s="82"/>
    </row>
    <row r="95" spans="1:26" x14ac:dyDescent="0.25">
      <c r="C95" s="78"/>
      <c r="G95" s="81"/>
      <c r="I95" s="82"/>
      <c r="J95" s="82"/>
    </row>
    <row r="96" spans="1:26" ht="15.75" thickBot="1" x14ac:dyDescent="0.3">
      <c r="C96" s="50"/>
    </row>
    <row r="97" spans="1:26" ht="15.75" thickBot="1" x14ac:dyDescent="0.3">
      <c r="B97" s="86" t="s">
        <v>69</v>
      </c>
      <c r="C97" s="87">
        <f>I92*(1+D94/4)/(1+C93/4)</f>
        <v>0.62394540421837374</v>
      </c>
      <c r="D97" s="88">
        <f>J92*(1+D94/4)/(1+C93/4)</f>
        <v>0.62487974562358006</v>
      </c>
    </row>
    <row r="98" spans="1:26" x14ac:dyDescent="0.25">
      <c r="C98" s="50"/>
    </row>
    <row r="99" spans="1:26" x14ac:dyDescent="0.25">
      <c r="A99" s="16" t="s">
        <v>77</v>
      </c>
      <c r="B99" s="53"/>
      <c r="C99" s="17"/>
      <c r="D99" s="54"/>
      <c r="E99" s="54"/>
      <c r="F99" s="54"/>
      <c r="G99" s="54"/>
      <c r="H99" s="17"/>
      <c r="I99" s="17"/>
      <c r="J99" s="17"/>
    </row>
    <row r="100" spans="1:26" x14ac:dyDescent="0.25">
      <c r="B100" s="15" t="s">
        <v>78</v>
      </c>
      <c r="C100" s="89"/>
      <c r="D100" s="17"/>
      <c r="E100" s="17"/>
      <c r="F100" s="17"/>
      <c r="G100" s="17"/>
      <c r="H100" s="17"/>
      <c r="I100" s="17"/>
      <c r="J100" s="17"/>
    </row>
    <row r="101" spans="1:26" x14ac:dyDescent="0.25">
      <c r="C101" s="50"/>
    </row>
    <row r="102" spans="1:26" x14ac:dyDescent="0.25">
      <c r="A102">
        <v>1</v>
      </c>
      <c r="B102" s="84">
        <v>0.05</v>
      </c>
      <c r="C102" s="83">
        <f>B102/(1+F102)^A102</f>
        <v>4.7984644913627639E-2</v>
      </c>
      <c r="E102" t="s">
        <v>79</v>
      </c>
      <c r="F102" s="61">
        <v>4.2000000000000003E-2</v>
      </c>
      <c r="M102" s="25"/>
      <c r="N102" s="92">
        <v>0.98</v>
      </c>
      <c r="P102" s="25"/>
      <c r="Q102" s="92">
        <v>0.99</v>
      </c>
      <c r="R102" s="59"/>
      <c r="S102" s="25"/>
      <c r="T102" s="92">
        <v>1</v>
      </c>
      <c r="V102" s="25"/>
      <c r="W102" s="92">
        <v>1.01</v>
      </c>
      <c r="Y102" s="25"/>
      <c r="Z102" s="92">
        <v>1.02</v>
      </c>
    </row>
    <row r="103" spans="1:26" x14ac:dyDescent="0.25">
      <c r="A103">
        <v>2</v>
      </c>
      <c r="B103" s="84">
        <v>0.05</v>
      </c>
      <c r="C103" s="83">
        <f t="shared" ref="C103:C104" si="0">B103/(1+F103)^A103</f>
        <v>4.5874253167158444E-2</v>
      </c>
      <c r="E103" t="s">
        <v>80</v>
      </c>
      <c r="F103" s="61">
        <v>4.3999999999999997E-2</v>
      </c>
      <c r="M103" s="25"/>
      <c r="N103" s="92">
        <v>0.98</v>
      </c>
      <c r="P103" s="25"/>
      <c r="Q103" s="92">
        <v>0.99</v>
      </c>
      <c r="R103" s="59"/>
      <c r="S103" s="25"/>
      <c r="T103" s="92">
        <v>1</v>
      </c>
      <c r="V103" s="30" t="s">
        <v>12</v>
      </c>
      <c r="W103" s="92">
        <v>1.01</v>
      </c>
      <c r="Y103" s="25"/>
      <c r="Z103" s="92">
        <v>1.02</v>
      </c>
    </row>
    <row r="104" spans="1:26" x14ac:dyDescent="0.25">
      <c r="A104">
        <v>3</v>
      </c>
      <c r="B104" s="84">
        <v>1.05</v>
      </c>
      <c r="C104" s="83">
        <f t="shared" si="0"/>
        <v>0.92011143425765485</v>
      </c>
      <c r="E104" t="s">
        <v>81</v>
      </c>
      <c r="F104" s="61">
        <v>4.4999999999999998E-2</v>
      </c>
    </row>
    <row r="105" spans="1:26" ht="15.75" thickBot="1" x14ac:dyDescent="0.3">
      <c r="C105" s="50"/>
    </row>
    <row r="106" spans="1:26" ht="15.75" thickBot="1" x14ac:dyDescent="0.3">
      <c r="B106" s="90" t="s">
        <v>84</v>
      </c>
      <c r="C106" s="91">
        <f>SUM(C102:C104)</f>
        <v>1.013970332338441</v>
      </c>
    </row>
    <row r="107" spans="1:26" x14ac:dyDescent="0.25">
      <c r="C107" s="50"/>
    </row>
    <row r="108" spans="1:26" x14ac:dyDescent="0.25">
      <c r="C108" s="50"/>
    </row>
    <row r="109" spans="1:26" x14ac:dyDescent="0.25">
      <c r="A109" s="16" t="s">
        <v>82</v>
      </c>
      <c r="B109" s="53"/>
      <c r="C109" s="17"/>
      <c r="D109" s="54"/>
      <c r="E109" s="54"/>
      <c r="F109" s="54"/>
      <c r="G109" s="54"/>
      <c r="H109" s="17"/>
      <c r="I109" s="17"/>
      <c r="J109" s="17"/>
    </row>
    <row r="110" spans="1:26" x14ac:dyDescent="0.25">
      <c r="C110" s="50"/>
    </row>
    <row r="111" spans="1:26" x14ac:dyDescent="0.25">
      <c r="A111">
        <v>0</v>
      </c>
      <c r="C111" s="83">
        <f>C106</f>
        <v>1.013970332338441</v>
      </c>
    </row>
    <row r="112" spans="1:26" x14ac:dyDescent="0.25">
      <c r="A112">
        <v>1</v>
      </c>
      <c r="C112" s="83">
        <f>-B102</f>
        <v>-0.05</v>
      </c>
      <c r="M112" s="25"/>
      <c r="N112" s="94">
        <v>4.2999999999999997E-2</v>
      </c>
      <c r="O112" s="61"/>
      <c r="P112" s="93"/>
      <c r="Q112" s="94">
        <v>4.3999999999999997E-2</v>
      </c>
      <c r="R112" s="59"/>
      <c r="S112" s="25"/>
      <c r="T112" s="94">
        <v>4.4999999999999998E-2</v>
      </c>
      <c r="V112" s="25"/>
      <c r="W112" s="94">
        <v>4.7E-2</v>
      </c>
      <c r="Y112" s="25"/>
      <c r="Z112" s="94">
        <v>0.05</v>
      </c>
    </row>
    <row r="113" spans="1:26" x14ac:dyDescent="0.25">
      <c r="A113">
        <v>2</v>
      </c>
      <c r="C113" s="83">
        <f t="shared" ref="C113:C114" si="1">-B103</f>
        <v>-0.05</v>
      </c>
      <c r="M113" s="25"/>
      <c r="N113" s="94">
        <v>4.2999999999999997E-2</v>
      </c>
      <c r="O113" s="61"/>
      <c r="P113" s="93"/>
      <c r="Q113" s="94">
        <v>4.3999999999999997E-2</v>
      </c>
      <c r="R113" s="59"/>
      <c r="S113" s="30" t="s">
        <v>12</v>
      </c>
      <c r="T113" s="94">
        <v>4.4999999999999998E-2</v>
      </c>
      <c r="V113" s="25"/>
      <c r="W113" s="94">
        <v>4.7E-2</v>
      </c>
      <c r="Y113" s="25"/>
      <c r="Z113" s="94">
        <v>0.05</v>
      </c>
    </row>
    <row r="114" spans="1:26" x14ac:dyDescent="0.25">
      <c r="A114">
        <v>3</v>
      </c>
      <c r="C114" s="83">
        <f t="shared" si="1"/>
        <v>-1.05</v>
      </c>
    </row>
    <row r="115" spans="1:26" ht="15.75" thickBot="1" x14ac:dyDescent="0.3">
      <c r="C115" s="50"/>
    </row>
    <row r="116" spans="1:26" ht="15.75" thickBot="1" x14ac:dyDescent="0.3">
      <c r="B116" s="90" t="s">
        <v>83</v>
      </c>
      <c r="C116" s="91">
        <f>IRR(C111:C114)</f>
        <v>4.491874397918183E-2</v>
      </c>
    </row>
    <row r="117" spans="1:26" x14ac:dyDescent="0.25">
      <c r="C117" s="50"/>
    </row>
    <row r="119" spans="1:26" x14ac:dyDescent="0.25">
      <c r="A119" s="73" t="s">
        <v>85</v>
      </c>
      <c r="B119" s="53"/>
      <c r="C119" s="17"/>
      <c r="D119" s="54"/>
      <c r="E119" s="54"/>
      <c r="F119" s="54"/>
      <c r="G119" s="54"/>
      <c r="H119" s="60"/>
      <c r="I119" s="95"/>
      <c r="J119" s="17"/>
      <c r="K119" s="17"/>
    </row>
    <row r="120" spans="1:26" x14ac:dyDescent="0.25">
      <c r="B120" s="57"/>
      <c r="D120" s="58"/>
      <c r="E120" s="58"/>
      <c r="F120" s="58"/>
      <c r="G120" s="58"/>
      <c r="H120" s="55"/>
      <c r="I120" s="56"/>
    </row>
    <row r="121" spans="1:26" x14ac:dyDescent="0.25">
      <c r="B121" t="s">
        <v>86</v>
      </c>
      <c r="C121" s="83">
        <f>((1+4.5%)^3)/((1+4.4%)^2)-1</f>
        <v>4.7002874480703172E-2</v>
      </c>
      <c r="M121" s="25"/>
      <c r="N121" s="97">
        <v>20000</v>
      </c>
      <c r="P121" s="25"/>
      <c r="Q121" s="97">
        <v>10000</v>
      </c>
      <c r="R121" s="59"/>
      <c r="S121" s="25"/>
      <c r="T121" s="97">
        <v>0</v>
      </c>
      <c r="V121" s="25"/>
      <c r="W121" s="97">
        <v>-10000</v>
      </c>
      <c r="Y121" s="25"/>
      <c r="Z121" s="97">
        <v>-20000</v>
      </c>
    </row>
    <row r="122" spans="1:26" ht="15.75" thickBot="1" x14ac:dyDescent="0.3">
      <c r="M122" s="25"/>
      <c r="N122" s="97">
        <v>20000</v>
      </c>
      <c r="P122" s="25"/>
      <c r="Q122" s="97">
        <v>10000</v>
      </c>
      <c r="R122" s="59"/>
      <c r="S122" s="25"/>
      <c r="T122" s="97">
        <v>0</v>
      </c>
      <c r="V122" s="25"/>
      <c r="W122" s="97">
        <v>-10000</v>
      </c>
      <c r="Y122" s="30" t="s">
        <v>12</v>
      </c>
      <c r="Z122" s="97">
        <v>-20000</v>
      </c>
    </row>
    <row r="123" spans="1:26" ht="15.75" thickBot="1" x14ac:dyDescent="0.3">
      <c r="B123" s="31" t="s">
        <v>87</v>
      </c>
      <c r="C123" s="96">
        <f>20000000*((4.6%-4.7%)/(1+4.6%))</f>
        <v>-19120.458891013401</v>
      </c>
    </row>
    <row r="125" spans="1:26" ht="15.75" thickBot="1" x14ac:dyDescent="0.3"/>
    <row r="126" spans="1:26" ht="15.75" thickBot="1" x14ac:dyDescent="0.3">
      <c r="I126" s="98"/>
    </row>
  </sheetData>
  <mergeCells count="21">
    <mergeCell ref="C53:G53"/>
    <mergeCell ref="C54:D54"/>
    <mergeCell ref="F54:G54"/>
    <mergeCell ref="I53:K53"/>
    <mergeCell ref="C35:G35"/>
    <mergeCell ref="I44:K44"/>
    <mergeCell ref="C36:D36"/>
    <mergeCell ref="F36:G36"/>
    <mergeCell ref="C44:G44"/>
    <mergeCell ref="C45:D45"/>
    <mergeCell ref="F45:G45"/>
    <mergeCell ref="I20:K20"/>
    <mergeCell ref="C22:G22"/>
    <mergeCell ref="C23:D23"/>
    <mergeCell ref="F23:G23"/>
    <mergeCell ref="C3:G3"/>
    <mergeCell ref="C4:D4"/>
    <mergeCell ref="F4:G4"/>
    <mergeCell ref="C13:G13"/>
    <mergeCell ref="C14:D14"/>
    <mergeCell ref="F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CORRIGE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AFH</dc:creator>
  <cp:lastModifiedBy>AFH</cp:lastModifiedBy>
  <dcterms:created xsi:type="dcterms:W3CDTF">2015-10-05T14:33:27Z</dcterms:created>
  <dcterms:modified xsi:type="dcterms:W3CDTF">2016-09-25T13:34:09Z</dcterms:modified>
</cp:coreProperties>
</file>