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ink/ink3.xml" ContentType="application/inkml+xml"/>
  <Override PartName="/xl/drawings/drawing3.xml" ContentType="application/vnd.openxmlformats-officedocument.drawing+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1"/>
  <workbookPr/>
  <mc:AlternateContent xmlns:mc="http://schemas.openxmlformats.org/markup-compatibility/2006">
    <mc:Choice Requires="x15">
      <x15ac:absPath xmlns:x15ac="http://schemas.microsoft.com/office/spreadsheetml/2010/11/ac" url="/Users/christinemarsal/Documents/Documents/cours/montpellier/MUTI/coursMUTI/MUTI1920/"/>
    </mc:Choice>
  </mc:AlternateContent>
  <xr:revisionPtr revIDLastSave="0" documentId="13_ncr:1_{46134729-D026-E144-81F0-D472E291BEDB}" xr6:coauthVersionLast="36" xr6:coauthVersionMax="36" xr10:uidLastSave="{00000000-0000-0000-0000-000000000000}"/>
  <bookViews>
    <workbookView xWindow="0" yWindow="600" windowWidth="22140" windowHeight="13040" tabRatio="500" activeTab="1" xr2:uid="{00000000-000D-0000-FFFF-FFFF00000000}"/>
  </bookViews>
  <sheets>
    <sheet name="Données" sheetId="1" r:id="rId1"/>
    <sheet name="Q1- Méthode des CA" sheetId="4" r:id="rId2"/>
    <sheet name="Q2- Méthode ABC" sheetId="2" r:id="rId3"/>
    <sheet name="Commentaires" sheetId="5" r:id="rId4"/>
  </sheets>
  <calcPr calcId="18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20" i="4" l="1"/>
  <c r="D21" i="4"/>
  <c r="I16" i="1"/>
  <c r="D10" i="2" s="1"/>
  <c r="F17" i="1"/>
  <c r="D26" i="5"/>
  <c r="G26" i="5" s="1"/>
  <c r="C26" i="5"/>
  <c r="D27" i="5"/>
  <c r="C27" i="5"/>
  <c r="D28" i="5"/>
  <c r="C28" i="5"/>
  <c r="D29" i="5"/>
  <c r="C29" i="5"/>
  <c r="D30" i="5"/>
  <c r="G30" i="5" s="1"/>
  <c r="C30" i="5"/>
  <c r="D25" i="5"/>
  <c r="G25" i="5" s="1"/>
  <c r="C25" i="5"/>
  <c r="D22" i="4"/>
  <c r="F24" i="1"/>
  <c r="G28" i="2"/>
  <c r="C9" i="5" s="1"/>
  <c r="H27" i="2"/>
  <c r="H28" i="2" s="1"/>
  <c r="H20" i="2"/>
  <c r="D7" i="2"/>
  <c r="D20" i="2"/>
  <c r="D21" i="2"/>
  <c r="D22" i="2"/>
  <c r="H6" i="2"/>
  <c r="D8" i="2"/>
  <c r="D9" i="2"/>
  <c r="D13" i="2"/>
  <c r="D14" i="2"/>
  <c r="H7" i="2"/>
  <c r="H21" i="2"/>
  <c r="D23" i="2"/>
  <c r="H8" i="2"/>
  <c r="H22" i="2"/>
  <c r="D12" i="2"/>
  <c r="D17" i="2"/>
  <c r="D18" i="2"/>
  <c r="H9" i="2"/>
  <c r="H23" i="2"/>
  <c r="D16" i="2"/>
  <c r="G10" i="2" s="1"/>
  <c r="H10" i="2"/>
  <c r="H24" i="2"/>
  <c r="G16" i="2"/>
  <c r="H16" i="2"/>
  <c r="G17" i="2"/>
  <c r="H17" i="2"/>
  <c r="C25" i="4"/>
  <c r="C4" i="5" s="1"/>
  <c r="D24" i="4"/>
  <c r="D25" i="4" s="1"/>
  <c r="D26" i="4" s="1"/>
  <c r="D5" i="5" s="1"/>
  <c r="D19" i="4"/>
  <c r="E5" i="4"/>
  <c r="E8" i="4" s="1"/>
  <c r="C19" i="4" s="1"/>
  <c r="E7" i="4"/>
  <c r="C5" i="4"/>
  <c r="C7" i="4"/>
  <c r="C8" i="4" s="1"/>
  <c r="C17" i="4" s="1"/>
  <c r="D17" i="4"/>
  <c r="D5" i="4"/>
  <c r="D8" i="4" s="1"/>
  <c r="C18" i="4" s="1"/>
  <c r="E18" i="4" s="1"/>
  <c r="D7" i="4"/>
  <c r="D18" i="4"/>
  <c r="F5" i="4"/>
  <c r="F7" i="4"/>
  <c r="G5" i="4"/>
  <c r="G7" i="4"/>
  <c r="G8" i="4" s="1"/>
  <c r="C21" i="4" s="1"/>
  <c r="C13" i="4"/>
  <c r="D13" i="4"/>
  <c r="D15" i="4" s="1"/>
  <c r="C14" i="4"/>
  <c r="D14" i="4"/>
  <c r="D3" i="5"/>
  <c r="C23" i="5"/>
  <c r="D23" i="5"/>
  <c r="C24" i="5"/>
  <c r="D31" i="5"/>
  <c r="B24" i="5"/>
  <c r="B25" i="5"/>
  <c r="B26" i="5"/>
  <c r="B27" i="5"/>
  <c r="B28" i="5"/>
  <c r="B29" i="5"/>
  <c r="B30" i="5"/>
  <c r="B31" i="5"/>
  <c r="B21" i="5"/>
  <c r="G4" i="4"/>
  <c r="B21" i="4"/>
  <c r="F4" i="4"/>
  <c r="B20" i="4" s="1"/>
  <c r="E4" i="4"/>
  <c r="B19" i="4"/>
  <c r="D4" i="4"/>
  <c r="B18" i="4" s="1"/>
  <c r="C4" i="4"/>
  <c r="B17" i="4"/>
  <c r="C6" i="4"/>
  <c r="D6" i="4"/>
  <c r="E6" i="4"/>
  <c r="F6" i="4"/>
  <c r="G6" i="4"/>
  <c r="B6" i="4"/>
  <c r="H25" i="2"/>
  <c r="H18" i="2"/>
  <c r="C8" i="2"/>
  <c r="F7" i="2"/>
  <c r="F21" i="2" s="1"/>
  <c r="C10" i="2"/>
  <c r="F8" i="2" s="1"/>
  <c r="F22" i="2" s="1"/>
  <c r="C12" i="2"/>
  <c r="F9" i="2" s="1"/>
  <c r="F23" i="2" s="1"/>
  <c r="C16" i="2"/>
  <c r="F10" i="2" s="1"/>
  <c r="F24" i="2" s="1"/>
  <c r="C7" i="2"/>
  <c r="F6" i="2"/>
  <c r="F20" i="2" s="1"/>
  <c r="C9" i="2"/>
  <c r="C13" i="2"/>
  <c r="C14" i="2"/>
  <c r="C17" i="2"/>
  <c r="C18" i="2"/>
  <c r="C20" i="2"/>
  <c r="C21" i="2"/>
  <c r="C22" i="2"/>
  <c r="C23" i="2"/>
  <c r="I31" i="1"/>
  <c r="D24" i="2" s="1"/>
  <c r="B8" i="2"/>
  <c r="B9" i="2"/>
  <c r="B10" i="2"/>
  <c r="B12" i="2"/>
  <c r="B13" i="2"/>
  <c r="B14" i="2"/>
  <c r="B16" i="2"/>
  <c r="B17" i="2"/>
  <c r="B18" i="2"/>
  <c r="B20" i="2"/>
  <c r="B21" i="2"/>
  <c r="B22" i="2"/>
  <c r="B23" i="2"/>
  <c r="C24" i="2"/>
  <c r="B7" i="2"/>
  <c r="D23" i="1"/>
  <c r="F13" i="1"/>
  <c r="F28" i="1"/>
  <c r="F20" i="1"/>
  <c r="G8" i="2" l="1"/>
  <c r="G6" i="2"/>
  <c r="F26" i="5" s="1"/>
  <c r="G9" i="2"/>
  <c r="F27" i="5" s="1"/>
  <c r="F8" i="4"/>
  <c r="C20" i="4" s="1"/>
  <c r="E20" i="4" s="1"/>
  <c r="G7" i="2"/>
  <c r="I7" i="2" s="1"/>
  <c r="G21" i="2" s="1"/>
  <c r="I21" i="2" s="1"/>
  <c r="E14" i="4"/>
  <c r="I17" i="2"/>
  <c r="I16" i="2"/>
  <c r="E21" i="4"/>
  <c r="I18" i="2"/>
  <c r="G29" i="5"/>
  <c r="E19" i="4"/>
  <c r="E13" i="4"/>
  <c r="E17" i="4"/>
  <c r="D8" i="5"/>
  <c r="G28" i="5"/>
  <c r="G27" i="5"/>
  <c r="G18" i="2"/>
  <c r="F30" i="5"/>
  <c r="I10" i="2"/>
  <c r="G24" i="2" s="1"/>
  <c r="I24" i="2" s="1"/>
  <c r="E15" i="4"/>
  <c r="F28" i="5"/>
  <c r="I8" i="2"/>
  <c r="G22" i="2" s="1"/>
  <c r="I22" i="2" s="1"/>
  <c r="F29" i="5"/>
  <c r="D9" i="5"/>
  <c r="H29" i="2"/>
  <c r="D10" i="5" s="1"/>
  <c r="H5" i="4"/>
  <c r="E25" i="4"/>
  <c r="I9" i="2"/>
  <c r="G23" i="2" s="1"/>
  <c r="I23" i="2" s="1"/>
  <c r="D4" i="5"/>
  <c r="I28" i="2"/>
  <c r="I6" i="2" l="1"/>
  <c r="G20" i="2" s="1"/>
  <c r="I20" i="2" s="1"/>
  <c r="F32" i="5"/>
  <c r="G11" i="2"/>
  <c r="F33" i="5" s="1"/>
  <c r="E22" i="4"/>
  <c r="C22" i="4" s="1"/>
  <c r="I25" i="2"/>
  <c r="G25" i="2" s="1"/>
  <c r="E4" i="5"/>
  <c r="E9" i="5"/>
  <c r="C15" i="4"/>
  <c r="E24" i="4" l="1"/>
  <c r="I27" i="2"/>
  <c r="I29" i="2" s="1"/>
  <c r="G29" i="2" s="1"/>
  <c r="C10" i="5" s="1"/>
  <c r="E3" i="5"/>
  <c r="C24" i="4"/>
  <c r="C3" i="5" s="1"/>
  <c r="E26" i="4"/>
  <c r="G27" i="2" l="1"/>
  <c r="C8" i="5" s="1"/>
  <c r="E8" i="5"/>
  <c r="E10" i="5"/>
  <c r="E5" i="5"/>
  <c r="C26" i="4"/>
  <c r="C5" i="5" s="1"/>
</calcChain>
</file>

<file path=xl/sharedStrings.xml><?xml version="1.0" encoding="utf-8"?>
<sst xmlns="http://schemas.openxmlformats.org/spreadsheetml/2006/main" count="138" uniqueCount="87">
  <si>
    <t>Activité Globale</t>
  </si>
  <si>
    <t>Chiffre d'affaires</t>
  </si>
  <si>
    <t>Nb de produits fabriqués et vendus</t>
  </si>
  <si>
    <t>Nb de lots lancés</t>
  </si>
  <si>
    <t>Nb de références des composants</t>
  </si>
  <si>
    <t>Tableau 1 : Activité globale de l'entreprise</t>
  </si>
  <si>
    <t>Tableau 2 : Les charges directes pour une unité de produit Z</t>
  </si>
  <si>
    <t>MOD</t>
  </si>
  <si>
    <t>Quantité</t>
  </si>
  <si>
    <t>PU</t>
  </si>
  <si>
    <t>Matières (nb composants)</t>
  </si>
  <si>
    <t>MOD (heures)</t>
  </si>
  <si>
    <t>Tableau 3 : Charges Indirectes par centre d'analyse</t>
  </si>
  <si>
    <t>Centre d'analyse</t>
  </si>
  <si>
    <t>Nature de l'UO</t>
  </si>
  <si>
    <t>CI</t>
  </si>
  <si>
    <t>Service Achats</t>
  </si>
  <si>
    <t>Service Production</t>
  </si>
  <si>
    <t>Service Administration</t>
  </si>
  <si>
    <t>Service Recherche</t>
  </si>
  <si>
    <t>100€ de CA</t>
  </si>
  <si>
    <t>Total</t>
  </si>
  <si>
    <t>Tableau 4 : Affectation des CI par activités</t>
  </si>
  <si>
    <t>Services</t>
  </si>
  <si>
    <t>Activités</t>
  </si>
  <si>
    <t>Coûts</t>
  </si>
  <si>
    <t>Inducteurs</t>
  </si>
  <si>
    <t>Achats</t>
  </si>
  <si>
    <t>Référencement fournisseurs</t>
  </si>
  <si>
    <t>Passation des commandes</t>
  </si>
  <si>
    <t>Réception des commandes</t>
  </si>
  <si>
    <t>Production</t>
  </si>
  <si>
    <t>Fabrication</t>
  </si>
  <si>
    <t>Manutention</t>
  </si>
  <si>
    <t>Expédition</t>
  </si>
  <si>
    <t>Clientèle</t>
  </si>
  <si>
    <t>Entretien</t>
  </si>
  <si>
    <t>Facturation</t>
  </si>
  <si>
    <t>Suivi Clients</t>
  </si>
  <si>
    <t>Publicité</t>
  </si>
  <si>
    <t>Administration</t>
  </si>
  <si>
    <t>Comptabillité Clients</t>
  </si>
  <si>
    <t>Comptabilité Fournisseurs</t>
  </si>
  <si>
    <t>Inventaire</t>
  </si>
  <si>
    <t>Recherche</t>
  </si>
  <si>
    <t>Volume</t>
  </si>
  <si>
    <t>Coût des inducteurs</t>
  </si>
  <si>
    <t>CA</t>
  </si>
  <si>
    <t>Prix de vente unitaire de Miniskope</t>
  </si>
  <si>
    <t>Miniskope</t>
  </si>
  <si>
    <t>Service Distribution</t>
  </si>
  <si>
    <t>Nb de commandes</t>
  </si>
  <si>
    <t>Nb de modèles</t>
  </si>
  <si>
    <t>Nb HMOD</t>
  </si>
  <si>
    <t>Nb de réf. composants</t>
  </si>
  <si>
    <t>Nb de commandes Client</t>
  </si>
  <si>
    <t>CD Matières</t>
  </si>
  <si>
    <t>Total des CD</t>
  </si>
  <si>
    <t>Total des CI</t>
  </si>
  <si>
    <t>Coût de Revient</t>
  </si>
  <si>
    <t>Rappel du Tableau 4 : Affectation des CI par activités</t>
  </si>
  <si>
    <t>Calcul du coût des inducteurs</t>
  </si>
  <si>
    <t>Calcul du coût de revient méthode ABC :</t>
  </si>
  <si>
    <t>Total après répartition primaire</t>
  </si>
  <si>
    <t>Nb UO</t>
  </si>
  <si>
    <t>Coût UO</t>
  </si>
  <si>
    <t>Calcul du coût de revient méthode des CA :</t>
  </si>
  <si>
    <t>Calcul du coût d'UO</t>
  </si>
  <si>
    <t>RA</t>
  </si>
  <si>
    <t>Méthode CA</t>
  </si>
  <si>
    <t>Méthode ABC</t>
  </si>
  <si>
    <t>Somme</t>
  </si>
  <si>
    <t>Combien ?</t>
  </si>
  <si>
    <t>Division</t>
  </si>
  <si>
    <t>Toujours faire la somme pour vérifier qu'on n'a rien oublié !</t>
  </si>
  <si>
    <t>On voit que le principe de calcul est le même dans les 2 méthodes : c'est le découpage de l'organisation qui servira de support pour l'analyse des charges indirectes qui change.</t>
  </si>
  <si>
    <t>L'entreprise fabrique en tout 10 produits. Observons les consommations d'inducteur de Meskop par rapport au total :</t>
  </si>
  <si>
    <t>Rappel (données de l'énoncé) :</t>
  </si>
  <si>
    <t>Coût total des inducteurs</t>
  </si>
  <si>
    <t>% Miniskope</t>
  </si>
  <si>
    <t>Miniskope représente 25% des produits fabriqués</t>
  </si>
  <si>
    <t>et 40% des commandes client</t>
  </si>
  <si>
    <t>mais seulement 3% des lots lancés et 6% des références composants et ces deux inducteurs ont un coût total de 220 000 €, soit 1/3 des charges indirectes.</t>
  </si>
  <si>
    <t>Lots lancés + réf comp</t>
  </si>
  <si>
    <t xml:space="preserve">On voit ici qu'avec la Méthode ABC, le coût de Miniskope diminue. En fait, avec la méthode des centres d'analyse, Miniskope supportait plus de charges indirectes. Si l'analyse ABC est jugée plus pertinente, on peut supposer que ce produit supportait des charges qui devaient être affectées aux autres produits de l'entreprise.  </t>
  </si>
  <si>
    <t>Donc cette analyse ABC tient compte de cette faible consommation de ressource et diminue le montant total des charges indirectes affectées à Miniskope. La différence de charges indirecte sera affectées aux autres produits, notamment ceux qui consomment beaucoup de lancement de lot et/ou références composants.</t>
  </si>
  <si>
    <t>Nb H MOD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</si>
</sst>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_ ;_ * \(#,##0.00\)\ _€_ ;_ * &quot;-&quot;??_)\ _€_ ;_ @_ "/>
    <numFmt numFmtId="164" formatCode="_-* #,##0.00\ &quot;€&quot;_-;\-* #,##0.00\ &quot;€&quot;_-;_-* &quot;-&quot;??\ &quot;€&quot;_-;_-@_-"/>
    <numFmt numFmtId="165" formatCode="_ * #,##0_)\ _€_ ;_ * \(#,##0\)\ _€_ ;_ * &quot;-&quot;??_)\ _€_ ;_ @_ "/>
    <numFmt numFmtId="166" formatCode="#,##0.00\ &quot;€&quot;"/>
  </numFmts>
  <fonts count="11" x14ac:knownFonts="1">
    <font>
      <sz val="12"/>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u/>
      <sz val="12"/>
      <color rgb="FF7030A0"/>
      <name val="Calibri"/>
      <family val="2"/>
      <scheme val="minor"/>
    </font>
    <font>
      <b/>
      <u/>
      <sz val="12"/>
      <color rgb="FFC00000"/>
      <name val="Calibri"/>
      <family val="2"/>
      <scheme val="minor"/>
    </font>
    <font>
      <sz val="12"/>
      <color rgb="FF7030A0"/>
      <name val="Calibri"/>
      <family val="2"/>
      <scheme val="minor"/>
    </font>
    <font>
      <b/>
      <sz val="12"/>
      <color rgb="FF7030A0"/>
      <name val="Calibri"/>
      <family val="2"/>
      <scheme val="minor"/>
    </font>
    <font>
      <i/>
      <sz val="11"/>
      <color theme="1"/>
      <name val="Calibri"/>
      <family val="2"/>
      <scheme val="minor"/>
    </font>
    <font>
      <i/>
      <sz val="10"/>
      <color theme="1"/>
      <name val="Calibri"/>
      <family val="2"/>
      <scheme val="minor"/>
    </font>
    <font>
      <i/>
      <sz val="1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2" fillId="0" borderId="0" xfId="0" applyFont="1"/>
    <xf numFmtId="0" fontId="3" fillId="0" borderId="0" xfId="0" applyFont="1"/>
    <xf numFmtId="165" fontId="0" fillId="0" borderId="0" xfId="1" applyNumberFormat="1" applyFont="1"/>
    <xf numFmtId="0" fontId="0" fillId="0" borderId="0" xfId="0" applyFill="1"/>
    <xf numFmtId="165" fontId="0" fillId="0" borderId="0" xfId="0" applyNumberFormat="1"/>
    <xf numFmtId="43" fontId="0" fillId="0" borderId="0" xfId="1" applyNumberFormat="1" applyFont="1"/>
    <xf numFmtId="43" fontId="0" fillId="0" borderId="0" xfId="0" applyNumberFormat="1"/>
    <xf numFmtId="165" fontId="2" fillId="0" borderId="0" xfId="0" applyNumberFormat="1" applyFont="1"/>
    <xf numFmtId="43" fontId="2" fillId="0" borderId="0" xfId="0" applyNumberFormat="1" applyFont="1"/>
    <xf numFmtId="2" fontId="5" fillId="0" borderId="0" xfId="0" applyNumberFormat="1" applyFont="1"/>
    <xf numFmtId="0" fontId="7" fillId="0" borderId="0" xfId="0" applyFont="1"/>
    <xf numFmtId="165" fontId="7" fillId="0" borderId="0" xfId="0" applyNumberFormat="1" applyFont="1"/>
    <xf numFmtId="2" fontId="7" fillId="0" borderId="0" xfId="0" applyNumberFormat="1" applyFont="1"/>
    <xf numFmtId="43" fontId="7" fillId="0" borderId="0" xfId="0" applyNumberFormat="1" applyFont="1"/>
    <xf numFmtId="0" fontId="0" fillId="0" borderId="1" xfId="0" applyBorder="1"/>
    <xf numFmtId="0" fontId="0" fillId="0" borderId="1" xfId="0" applyFill="1" applyBorder="1"/>
    <xf numFmtId="165" fontId="0" fillId="0" borderId="1" xfId="1" applyNumberFormat="1" applyFont="1" applyFill="1" applyBorder="1"/>
    <xf numFmtId="165" fontId="0" fillId="0" borderId="0" xfId="1" applyNumberFormat="1" applyFont="1" applyFill="1"/>
    <xf numFmtId="0" fontId="3" fillId="0" borderId="0" xfId="0" applyFont="1" applyFill="1"/>
    <xf numFmtId="0" fontId="2" fillId="0" borderId="1" xfId="0" applyFont="1" applyFill="1" applyBorder="1"/>
    <xf numFmtId="0" fontId="2" fillId="0" borderId="1" xfId="0" applyFont="1" applyFill="1" applyBorder="1" applyAlignment="1">
      <alignment horizontal="center"/>
    </xf>
    <xf numFmtId="0" fontId="2" fillId="0" borderId="1" xfId="0" applyFont="1" applyBorder="1"/>
    <xf numFmtId="0" fontId="0" fillId="0" borderId="0" xfId="0" applyBorder="1"/>
    <xf numFmtId="0" fontId="6" fillId="0" borderId="1" xfId="0" applyFont="1" applyFill="1" applyBorder="1"/>
    <xf numFmtId="166" fontId="0" fillId="0" borderId="1" xfId="1" applyNumberFormat="1" applyFont="1" applyFill="1" applyBorder="1"/>
    <xf numFmtId="166" fontId="2" fillId="0" borderId="1" xfId="1" applyNumberFormat="1" applyFont="1" applyFill="1" applyBorder="1"/>
    <xf numFmtId="166" fontId="0" fillId="0" borderId="1" xfId="1" applyNumberFormat="1" applyFont="1" applyBorder="1"/>
    <xf numFmtId="166" fontId="2" fillId="0" borderId="1" xfId="1" applyNumberFormat="1" applyFont="1" applyBorder="1"/>
    <xf numFmtId="166" fontId="0" fillId="0" borderId="1" xfId="0" applyNumberFormat="1" applyBorder="1"/>
    <xf numFmtId="164" fontId="0" fillId="0" borderId="1" xfId="2" applyFont="1" applyBorder="1"/>
    <xf numFmtId="164" fontId="2" fillId="0" borderId="1" xfId="2" applyFont="1" applyBorder="1"/>
    <xf numFmtId="164" fontId="0" fillId="0" borderId="1" xfId="2" applyFont="1" applyFill="1" applyBorder="1"/>
    <xf numFmtId="166" fontId="0" fillId="0" borderId="0" xfId="0" applyNumberFormat="1"/>
    <xf numFmtId="166" fontId="0" fillId="0" borderId="0" xfId="1" applyNumberFormat="1" applyFont="1" applyBorder="1"/>
    <xf numFmtId="164" fontId="0" fillId="2" borderId="1" xfId="2" applyFont="1" applyFill="1" applyBorder="1"/>
    <xf numFmtId="164" fontId="0" fillId="3" borderId="1" xfId="2" applyFont="1" applyFill="1" applyBorder="1"/>
    <xf numFmtId="164" fontId="0" fillId="4" borderId="1" xfId="2" applyFont="1" applyFill="1" applyBorder="1"/>
    <xf numFmtId="166" fontId="0" fillId="4" borderId="1" xfId="1" applyNumberFormat="1" applyFont="1" applyFill="1" applyBorder="1"/>
    <xf numFmtId="164" fontId="0" fillId="5" borderId="1" xfId="2" applyFont="1" applyFill="1" applyBorder="1"/>
    <xf numFmtId="166" fontId="0" fillId="5" borderId="1" xfId="1" applyNumberFormat="1" applyFont="1" applyFill="1" applyBorder="1"/>
    <xf numFmtId="164" fontId="0" fillId="6" borderId="1" xfId="2" applyFont="1" applyFill="1" applyBorder="1"/>
    <xf numFmtId="164" fontId="0" fillId="7" borderId="1" xfId="2" applyFont="1" applyFill="1" applyBorder="1"/>
    <xf numFmtId="166" fontId="0" fillId="7" borderId="1" xfId="1" applyNumberFormat="1" applyFont="1" applyFill="1" applyBorder="1"/>
    <xf numFmtId="164" fontId="0" fillId="8" borderId="1" xfId="2" applyFont="1" applyFill="1" applyBorder="1"/>
    <xf numFmtId="166" fontId="0" fillId="8" borderId="1" xfId="1" applyNumberFormat="1" applyFont="1" applyFill="1" applyBorder="1"/>
    <xf numFmtId="166" fontId="0" fillId="2" borderId="1" xfId="0" applyNumberFormat="1" applyFill="1" applyBorder="1"/>
    <xf numFmtId="164" fontId="0" fillId="0" borderId="0" xfId="2" applyFont="1"/>
    <xf numFmtId="0" fontId="0" fillId="0" borderId="4" xfId="0" applyFill="1" applyBorder="1"/>
    <xf numFmtId="164" fontId="2" fillId="0" borderId="1" xfId="2" applyFont="1" applyFill="1" applyBorder="1"/>
    <xf numFmtId="164" fontId="0" fillId="0" borderId="4" xfId="2" applyFont="1" applyFill="1" applyBorder="1"/>
    <xf numFmtId="0" fontId="0" fillId="0" borderId="0" xfId="0" applyFill="1" applyBorder="1"/>
    <xf numFmtId="164" fontId="0" fillId="0" borderId="0" xfId="2" applyFont="1" applyFill="1" applyBorder="1"/>
    <xf numFmtId="0" fontId="0" fillId="0" borderId="5" xfId="0" applyFill="1" applyBorder="1"/>
    <xf numFmtId="0" fontId="0" fillId="0" borderId="0" xfId="0" applyNumberFormat="1"/>
    <xf numFmtId="0" fontId="2" fillId="0" borderId="1" xfId="0" applyFont="1" applyBorder="1" applyAlignment="1">
      <alignment horizontal="center"/>
    </xf>
    <xf numFmtId="0" fontId="4" fillId="0" borderId="1" xfId="0" applyFont="1" applyBorder="1"/>
    <xf numFmtId="164" fontId="0" fillId="0" borderId="1" xfId="0" applyNumberFormat="1" applyBorder="1"/>
    <xf numFmtId="0" fontId="0" fillId="0" borderId="1" xfId="0" applyNumberFormat="1" applyBorder="1"/>
    <xf numFmtId="0" fontId="0" fillId="0" borderId="1" xfId="1" applyNumberFormat="1" applyFont="1" applyBorder="1"/>
    <xf numFmtId="164" fontId="2" fillId="0" borderId="1" xfId="0" applyNumberFormat="1" applyFont="1" applyBorder="1"/>
    <xf numFmtId="0" fontId="2" fillId="0" borderId="1" xfId="1" applyNumberFormat="1" applyFont="1" applyBorder="1"/>
    <xf numFmtId="164" fontId="0" fillId="3" borderId="1" xfId="0" applyNumberFormat="1" applyFill="1" applyBorder="1"/>
    <xf numFmtId="164" fontId="0" fillId="4" borderId="1" xfId="0" applyNumberFormat="1" applyFill="1" applyBorder="1"/>
    <xf numFmtId="164" fontId="0" fillId="6" borderId="1" xfId="0" applyNumberFormat="1" applyFill="1" applyBorder="1"/>
    <xf numFmtId="164" fontId="0" fillId="5" borderId="1" xfId="0" applyNumberFormat="1" applyFill="1" applyBorder="1"/>
    <xf numFmtId="164" fontId="0" fillId="8" borderId="1" xfId="0" applyNumberFormat="1" applyFill="1" applyBorder="1"/>
    <xf numFmtId="0" fontId="2" fillId="0" borderId="3" xfId="0" applyFont="1" applyFill="1" applyBorder="1"/>
    <xf numFmtId="0" fontId="2" fillId="0" borderId="0" xfId="0" applyFont="1" applyFill="1" applyBorder="1"/>
    <xf numFmtId="0" fontId="0" fillId="0" borderId="0" xfId="0" applyFont="1" applyFill="1" applyBorder="1"/>
    <xf numFmtId="164" fontId="2" fillId="0" borderId="2" xfId="2" applyFont="1" applyFill="1" applyBorder="1"/>
    <xf numFmtId="0" fontId="0" fillId="0" borderId="1" xfId="0" applyNumberFormat="1" applyFill="1" applyBorder="1"/>
    <xf numFmtId="0" fontId="2" fillId="0" borderId="1" xfId="2" applyNumberFormat="1" applyFont="1" applyBorder="1"/>
    <xf numFmtId="0" fontId="3" fillId="0" borderId="1" xfId="0" applyFont="1" applyBorder="1"/>
    <xf numFmtId="164" fontId="3" fillId="0" borderId="1" xfId="2" applyFont="1" applyBorder="1"/>
    <xf numFmtId="0" fontId="3" fillId="0" borderId="1" xfId="2" applyNumberFormat="1" applyFont="1" applyBorder="1"/>
    <xf numFmtId="164" fontId="3" fillId="0" borderId="1" xfId="0" applyNumberFormat="1" applyFont="1" applyBorder="1"/>
    <xf numFmtId="0" fontId="3" fillId="0" borderId="0" xfId="0" applyFont="1" applyFill="1" applyBorder="1"/>
    <xf numFmtId="164" fontId="1" fillId="0" borderId="1" xfId="2" applyFont="1" applyBorder="1"/>
    <xf numFmtId="0" fontId="1" fillId="0" borderId="1" xfId="2" applyNumberFormat="1" applyFont="1" applyBorder="1"/>
    <xf numFmtId="164" fontId="2" fillId="0" borderId="1" xfId="2" applyFont="1" applyFill="1" applyBorder="1" applyAlignment="1">
      <alignment horizontal="center"/>
    </xf>
    <xf numFmtId="166" fontId="0" fillId="0" borderId="1" xfId="0" applyNumberFormat="1" applyFill="1" applyBorder="1"/>
    <xf numFmtId="0" fontId="0" fillId="0" borderId="1" xfId="0" applyFont="1" applyFill="1" applyBorder="1" applyAlignment="1">
      <alignment horizontal="center"/>
    </xf>
    <xf numFmtId="0" fontId="4" fillId="0" borderId="6" xfId="0" applyFont="1" applyBorder="1"/>
    <xf numFmtId="0" fontId="8" fillId="0" borderId="6" xfId="0" applyFont="1" applyBorder="1" applyAlignment="1">
      <alignment horizontal="center"/>
    </xf>
    <xf numFmtId="0" fontId="0" fillId="0" borderId="6" xfId="0" applyBorder="1"/>
    <xf numFmtId="0" fontId="9" fillId="0" borderId="0" xfId="0" applyFont="1"/>
    <xf numFmtId="0" fontId="10" fillId="0" borderId="0" xfId="0" applyFont="1"/>
    <xf numFmtId="0" fontId="10" fillId="0" borderId="0" xfId="0" applyFont="1" applyAlignment="1">
      <alignment wrapText="1"/>
    </xf>
    <xf numFmtId="9" fontId="0" fillId="0" borderId="0" xfId="3" applyFont="1"/>
    <xf numFmtId="164" fontId="0" fillId="0" borderId="0" xfId="0" applyNumberFormat="1"/>
    <xf numFmtId="0" fontId="9" fillId="0" borderId="0" xfId="0" applyFont="1" applyAlignment="1">
      <alignment wrapText="1"/>
    </xf>
    <xf numFmtId="9" fontId="0" fillId="0" borderId="1" xfId="3" applyFont="1" applyBorder="1"/>
    <xf numFmtId="0" fontId="0" fillId="0" borderId="0" xfId="0" applyFont="1" applyAlignment="1">
      <alignment horizontal="right"/>
    </xf>
    <xf numFmtId="0" fontId="9" fillId="0" borderId="5" xfId="0" applyFont="1" applyBorder="1" applyAlignment="1">
      <alignment wrapText="1"/>
    </xf>
    <xf numFmtId="0" fontId="10" fillId="0" borderId="0" xfId="0" applyFont="1" applyAlignment="1">
      <alignment horizontal="left" wrapText="1"/>
    </xf>
    <xf numFmtId="0" fontId="9" fillId="0" borderId="0" xfId="0" applyFont="1" applyAlignment="1">
      <alignment horizontal="left" wrapText="1"/>
    </xf>
    <xf numFmtId="0" fontId="9" fillId="0" borderId="5" xfId="0" applyFont="1" applyBorder="1" applyAlignment="1">
      <alignment horizontal="left" wrapText="1"/>
    </xf>
    <xf numFmtId="0" fontId="9" fillId="0" borderId="0" xfId="0" applyFont="1" applyBorder="1" applyAlignment="1">
      <alignment horizontal="left" wrapText="1"/>
    </xf>
    <xf numFmtId="0" fontId="2" fillId="0" borderId="3" xfId="0" applyFont="1" applyFill="1" applyBorder="1" applyAlignment="1">
      <alignment horizontal="center" wrapText="1"/>
    </xf>
    <xf numFmtId="0" fontId="2" fillId="0" borderId="7" xfId="0" applyFont="1" applyFill="1" applyBorder="1" applyAlignment="1">
      <alignment horizontal="center" wrapText="1"/>
    </xf>
  </cellXfs>
  <cellStyles count="4">
    <cellStyle name="Milliers" xfId="1" builtinId="3"/>
    <cellStyle name="Monétaire" xfId="2" builtinId="4"/>
    <cellStyle name="Normal" xfId="0" builtinId="0"/>
    <cellStyle name="Pourcentage" xfId="3"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7" Type="http://schemas.openxmlformats.org/officeDocument/2006/relationships/customXml" Target="../ink/ink2.xml"/><Relationship Id="rId1" Type="http://schemas.openxmlformats.org/officeDocument/2006/relationships/customXml" Target="../ink/ink1.xml"/><Relationship Id="rId6"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emf"/><Relationship Id="rId1" Type="http://schemas.openxmlformats.org/officeDocument/2006/relationships/customXml" Target="../ink/ink3.xml"/></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customXml" Target="../ink/ink4.xml"/></Relationships>
</file>

<file path=xl/drawings/drawing1.xml><?xml version="1.0" encoding="utf-8"?>
<xdr:wsDr xmlns:xdr="http://schemas.openxmlformats.org/drawingml/2006/spreadsheetDrawing" xmlns:a="http://schemas.openxmlformats.org/drawingml/2006/main">
  <xdr:twoCellAnchor>
    <xdr:from>
      <xdr:col>3</xdr:col>
      <xdr:colOff>67005</xdr:colOff>
      <xdr:row>21</xdr:row>
      <xdr:rowOff>149700</xdr:rowOff>
    </xdr:from>
    <xdr:to>
      <xdr:col>4</xdr:col>
      <xdr:colOff>91155</xdr:colOff>
      <xdr:row>23</xdr:row>
      <xdr:rowOff>176610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9" name="Encre 18">
              <a:extLst>
                <a:ext uri="{FF2B5EF4-FFF2-40B4-BE49-F238E27FC236}">
                  <a16:creationId xmlns:a16="http://schemas.microsoft.com/office/drawing/2014/main" id="{00000000-0008-0000-0000-000013000000}"/>
                </a:ext>
              </a:extLst>
            </xdr14:cNvPr>
            <xdr14:cNvContentPartPr/>
          </xdr14:nvContentPartPr>
          <xdr14:nvPr macro=""/>
          <xdr14:xfrm>
            <a:off x="5877255" y="4350225"/>
            <a:ext cx="1186200" cy="426960"/>
          </xdr14:xfrm>
        </xdr:contentPart>
      </mc:Choice>
      <mc:Fallback xmlns="">
        <xdr:pic>
          <xdr:nvPicPr>
            <xdr:cNvPr id="19" name="Encre 18"/>
            <xdr:cNvPicPr/>
          </xdr:nvPicPr>
          <xdr:blipFill>
            <a:blip xmlns:r="http://schemas.openxmlformats.org/officeDocument/2006/relationships" r:embed="rId6"/>
            <a:stretch>
              <a:fillRect/>
            </a:stretch>
          </xdr:blipFill>
          <xdr:spPr>
            <a:xfrm>
              <a:off x="5862903" y="4336054"/>
              <a:ext cx="1208087" cy="456030"/>
            </a:xfrm>
            <a:prstGeom prst="rect">
              <a:avLst/>
            </a:prstGeom>
          </xdr:spPr>
        </xdr:pic>
      </mc:Fallback>
    </mc:AlternateContent>
    <xdr:clientData/>
  </xdr:twoCellAnchor>
  <xdr:twoCellAnchor>
    <xdr:from>
      <xdr:col>8</xdr:col>
      <xdr:colOff>9855</xdr:colOff>
      <xdr:row>29</xdr:row>
      <xdr:rowOff>159225</xdr:rowOff>
    </xdr:from>
    <xdr:to>
      <xdr:col>9</xdr:col>
      <xdr:colOff>224505</xdr:colOff>
      <xdr:row>31</xdr:row>
      <xdr:rowOff>186135</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0" name="Encre 19">
              <a:extLst>
                <a:ext uri="{FF2B5EF4-FFF2-40B4-BE49-F238E27FC236}">
                  <a16:creationId xmlns:a16="http://schemas.microsoft.com/office/drawing/2014/main" id="{00000000-0008-0000-0000-000014000000}"/>
                </a:ext>
              </a:extLst>
            </xdr14:cNvPr>
            <xdr14:cNvContentPartPr/>
          </xdr14:nvContentPartPr>
          <xdr14:nvPr macro=""/>
          <xdr14:xfrm rot="418892">
            <a:off x="13249605" y="5959950"/>
            <a:ext cx="1186200" cy="426960"/>
          </xdr14:xfrm>
        </xdr:contentPart>
      </mc:Choice>
      <mc:Fallback xmlns="">
        <xdr:pic>
          <xdr:nvPicPr>
            <xdr:cNvPr id="20" name="Encre 19"/>
            <xdr:cNvPicPr/>
          </xdr:nvPicPr>
          <xdr:blipFill>
            <a:blip xmlns:r="http://schemas.openxmlformats.org/officeDocument/2006/relationships" r:embed="rId8"/>
            <a:stretch>
              <a:fillRect/>
            </a:stretch>
          </xdr:blipFill>
          <xdr:spPr>
            <a:xfrm rot="418892">
              <a:off x="13235253" y="5945779"/>
              <a:ext cx="1208087" cy="45603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296333</xdr:colOff>
      <xdr:row>3</xdr:row>
      <xdr:rowOff>101599</xdr:rowOff>
    </xdr:from>
    <xdr:to>
      <xdr:col>8</xdr:col>
      <xdr:colOff>172921</xdr:colOff>
      <xdr:row>5</xdr:row>
      <xdr:rowOff>130928</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cre 1">
              <a:extLst>
                <a:ext uri="{FF2B5EF4-FFF2-40B4-BE49-F238E27FC236}">
                  <a16:creationId xmlns:a16="http://schemas.microsoft.com/office/drawing/2014/main" id="{00000000-0008-0000-0100-000002000000}"/>
                </a:ext>
              </a:extLst>
            </xdr14:cNvPr>
            <xdr14:cNvContentPartPr/>
          </xdr14:nvContentPartPr>
          <xdr14:nvPr macro=""/>
          <xdr14:xfrm rot="638983">
            <a:off x="10083800" y="685799"/>
            <a:ext cx="1188921" cy="418796"/>
          </xdr14:xfrm>
        </xdr:contentPart>
      </mc:Choice>
      <mc:Fallback xmlns="">
        <xdr:pic>
          <xdr:nvPicPr>
            <xdr:cNvPr id="2" name="Encre 1"/>
            <xdr:cNvPicPr/>
          </xdr:nvPicPr>
          <xdr:blipFill>
            <a:blip xmlns:r="http://schemas.openxmlformats.org/officeDocument/2006/relationships" r:embed="rId2"/>
            <a:stretch>
              <a:fillRect/>
            </a:stretch>
          </xdr:blipFill>
          <xdr:spPr>
            <a:xfrm rot="638983">
              <a:off x="10069762" y="671755"/>
              <a:ext cx="1210518" cy="447604"/>
            </a:xfrm>
            <a:prstGeom prst="rect">
              <a:avLst/>
            </a:prstGeom>
          </xdr:spPr>
        </xdr:pic>
      </mc:Fallback>
    </mc:AlternateContent>
    <xdr:clientData/>
  </xdr:twoCellAnchor>
  <xdr:twoCellAnchor>
    <xdr:from>
      <xdr:col>5</xdr:col>
      <xdr:colOff>724748</xdr:colOff>
      <xdr:row>9</xdr:row>
      <xdr:rowOff>169334</xdr:rowOff>
    </xdr:from>
    <xdr:to>
      <xdr:col>8</xdr:col>
      <xdr:colOff>2010337</xdr:colOff>
      <xdr:row>20</xdr:row>
      <xdr:rowOff>59267</xdr:rowOff>
    </xdr:to>
    <xdr:grpSp>
      <xdr:nvGrpSpPr>
        <xdr:cNvPr id="9" name="Groupe 8">
          <a:extLst>
            <a:ext uri="{FF2B5EF4-FFF2-40B4-BE49-F238E27FC236}">
              <a16:creationId xmlns:a16="http://schemas.microsoft.com/office/drawing/2014/main" id="{00000000-0008-0000-0100-000009000000}"/>
            </a:ext>
          </a:extLst>
        </xdr:cNvPr>
        <xdr:cNvGrpSpPr/>
      </xdr:nvGrpSpPr>
      <xdr:grpSpPr>
        <a:xfrm>
          <a:off x="7893192" y="1947334"/>
          <a:ext cx="5166145" cy="2063044"/>
          <a:chOff x="10732348" y="1253067"/>
          <a:chExt cx="5171789" cy="2032000"/>
        </a:xfrm>
      </xdr:grpSpPr>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10732348" y="1253067"/>
            <a:ext cx="2729653" cy="203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Truc et</a:t>
            </a:r>
            <a:r>
              <a:rPr lang="fr-FR" sz="1100" baseline="0"/>
              <a:t> astuces </a:t>
            </a:r>
            <a:r>
              <a:rPr lang="fr-FR" sz="1100"/>
              <a:t>!</a:t>
            </a:r>
          </a:p>
          <a:p>
            <a:r>
              <a:rPr lang="fr-FR" sz="1100"/>
              <a:t>Pour coller</a:t>
            </a:r>
            <a:r>
              <a:rPr lang="fr-FR" sz="1100" baseline="0"/>
              <a:t> en ligne des données qui sont à l'origine en colonne (ou l'inverse), "copier" les valeurs d'origine, placez vous à l'endroit où vous voulez coller, puis dans "Coller" en haut à gauche, choisir le menu déroulant et "collage spécial", "Transposer".</a:t>
            </a:r>
          </a:p>
          <a:p>
            <a:r>
              <a:rPr lang="fr-FR" sz="1100" baseline="0"/>
              <a:t>Remarque : seules les valeurs seront copiées, pas les formules (nous avons préféré mettre les formules dans notre tableau).</a:t>
            </a:r>
            <a:endParaRPr lang="fr-FR" sz="1100"/>
          </a:p>
        </xdr:txBody>
      </xdr:sp>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3627947" y="1422400"/>
            <a:ext cx="2276190" cy="1238095"/>
          </a:xfrm>
          <a:prstGeom prst="rect">
            <a:avLst/>
          </a:prstGeom>
        </xdr:spPr>
      </xdr:pic>
      <xdr:sp macro="" textlink="">
        <xdr:nvSpPr>
          <xdr:cNvPr id="5" name="Ellipse 4">
            <a:extLst>
              <a:ext uri="{FF2B5EF4-FFF2-40B4-BE49-F238E27FC236}">
                <a16:creationId xmlns:a16="http://schemas.microsoft.com/office/drawing/2014/main" id="{00000000-0008-0000-0100-000005000000}"/>
              </a:ext>
            </a:extLst>
          </xdr:cNvPr>
          <xdr:cNvSpPr/>
        </xdr:nvSpPr>
        <xdr:spPr>
          <a:xfrm>
            <a:off x="13741400" y="2319867"/>
            <a:ext cx="457200" cy="3048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xnSp macro="">
        <xdr:nvCxnSpPr>
          <xdr:cNvPr id="7" name="Connecteur droit avec flèche 6">
            <a:extLst>
              <a:ext uri="{FF2B5EF4-FFF2-40B4-BE49-F238E27FC236}">
                <a16:creationId xmlns:a16="http://schemas.microsoft.com/office/drawing/2014/main" id="{00000000-0008-0000-0100-000007000000}"/>
              </a:ext>
            </a:extLst>
          </xdr:cNvPr>
          <xdr:cNvCxnSpPr/>
        </xdr:nvCxnSpPr>
        <xdr:spPr>
          <a:xfrm>
            <a:off x="13021733" y="2294467"/>
            <a:ext cx="626534" cy="135466"/>
          </a:xfrm>
          <a:prstGeom prst="straightConnector1">
            <a:avLst/>
          </a:prstGeom>
          <a:ln w="285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grpSp>
    <xdr:clientData/>
  </xdr:twoCellAnchor>
  <xdr:twoCellAnchor>
    <xdr:from>
      <xdr:col>2</xdr:col>
      <xdr:colOff>1032934</xdr:colOff>
      <xdr:row>15</xdr:row>
      <xdr:rowOff>42333</xdr:rowOff>
    </xdr:from>
    <xdr:to>
      <xdr:col>4</xdr:col>
      <xdr:colOff>694267</xdr:colOff>
      <xdr:row>15</xdr:row>
      <xdr:rowOff>42333</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flipH="1">
          <a:off x="4275667" y="2963333"/>
          <a:ext cx="2362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1032934</xdr:colOff>
      <xdr:row>22</xdr:row>
      <xdr:rowOff>42333</xdr:rowOff>
    </xdr:from>
    <xdr:to>
      <xdr:col>4</xdr:col>
      <xdr:colOff>694267</xdr:colOff>
      <xdr:row>22</xdr:row>
      <xdr:rowOff>42333</xdr:rowOff>
    </xdr:to>
    <xdr:cxnSp macro="">
      <xdr:nvCxnSpPr>
        <xdr:cNvPr id="12" name="Connecteur droit avec flèche 11">
          <a:extLst>
            <a:ext uri="{FF2B5EF4-FFF2-40B4-BE49-F238E27FC236}">
              <a16:creationId xmlns:a16="http://schemas.microsoft.com/office/drawing/2014/main" id="{00000000-0008-0000-0100-00000C000000}"/>
            </a:ext>
          </a:extLst>
        </xdr:cNvPr>
        <xdr:cNvCxnSpPr/>
      </xdr:nvCxnSpPr>
      <xdr:spPr>
        <a:xfrm flipH="1">
          <a:off x="4275667" y="2963333"/>
          <a:ext cx="2362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548295</xdr:colOff>
      <xdr:row>9</xdr:row>
      <xdr:rowOff>185024</xdr:rowOff>
    </xdr:from>
    <xdr:to>
      <xdr:col>7</xdr:col>
      <xdr:colOff>154871</xdr:colOff>
      <xdr:row>11</xdr:row>
      <xdr:rowOff>113352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cre 1">
              <a:extLst>
                <a:ext uri="{FF2B5EF4-FFF2-40B4-BE49-F238E27FC236}">
                  <a16:creationId xmlns:a16="http://schemas.microsoft.com/office/drawing/2014/main" id="{00000000-0008-0000-0200-000002000000}"/>
                </a:ext>
              </a:extLst>
            </xdr14:cNvPr>
            <xdr14:cNvContentPartPr/>
          </xdr14:nvContentPartPr>
          <xdr14:nvPr macro=""/>
          <xdr14:xfrm rot="635303">
            <a:off x="8191155" y="1968104"/>
            <a:ext cx="1107716" cy="324568"/>
          </xdr14:xfrm>
        </xdr:contentPart>
      </mc:Choice>
      <mc:Fallback xmlns="">
        <xdr:pic>
          <xdr:nvPicPr>
            <xdr:cNvPr id="2" name="Encre 1"/>
            <xdr:cNvPicPr/>
          </xdr:nvPicPr>
          <xdr:blipFill>
            <a:blip xmlns:r="http://schemas.openxmlformats.org/officeDocument/2006/relationships" r:embed="rId2"/>
            <a:stretch>
              <a:fillRect/>
            </a:stretch>
          </xdr:blipFill>
          <xdr:spPr>
            <a:xfrm rot="635303">
              <a:off x="8177083" y="1953769"/>
              <a:ext cx="1129365" cy="353974"/>
            </a:xfrm>
            <a:prstGeom prst="rect">
              <a:avLst/>
            </a:prstGeom>
          </xdr:spPr>
        </xdr:pic>
      </mc:Fallback>
    </mc:AlternateContent>
    <xdr:clientData/>
  </xdr:twoCellAnchor>
  <xdr:twoCellAnchor>
    <xdr:from>
      <xdr:col>6</xdr:col>
      <xdr:colOff>1032934</xdr:colOff>
      <xdr:row>18</xdr:row>
      <xdr:rowOff>42333</xdr:rowOff>
    </xdr:from>
    <xdr:to>
      <xdr:col>8</xdr:col>
      <xdr:colOff>694267</xdr:colOff>
      <xdr:row>18</xdr:row>
      <xdr:rowOff>42333</xdr:rowOff>
    </xdr:to>
    <xdr:cxnSp macro="">
      <xdr:nvCxnSpPr>
        <xdr:cNvPr id="3" name="Connecteur droit avec flèche 2">
          <a:extLst>
            <a:ext uri="{FF2B5EF4-FFF2-40B4-BE49-F238E27FC236}">
              <a16:creationId xmlns:a16="http://schemas.microsoft.com/office/drawing/2014/main" id="{00000000-0008-0000-0200-000003000000}"/>
            </a:ext>
          </a:extLst>
        </xdr:cNvPr>
        <xdr:cNvCxnSpPr/>
      </xdr:nvCxnSpPr>
      <xdr:spPr>
        <a:xfrm flipH="1">
          <a:off x="4271434" y="3014133"/>
          <a:ext cx="2366433"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1032934</xdr:colOff>
      <xdr:row>25</xdr:row>
      <xdr:rowOff>42333</xdr:rowOff>
    </xdr:from>
    <xdr:to>
      <xdr:col>8</xdr:col>
      <xdr:colOff>694267</xdr:colOff>
      <xdr:row>25</xdr:row>
      <xdr:rowOff>42333</xdr:rowOff>
    </xdr:to>
    <xdr:cxnSp macro="">
      <xdr:nvCxnSpPr>
        <xdr:cNvPr id="4" name="Connecteur droit avec flèche 3">
          <a:extLst>
            <a:ext uri="{FF2B5EF4-FFF2-40B4-BE49-F238E27FC236}">
              <a16:creationId xmlns:a16="http://schemas.microsoft.com/office/drawing/2014/main" id="{00000000-0008-0000-0200-000004000000}"/>
            </a:ext>
          </a:extLst>
        </xdr:cNvPr>
        <xdr:cNvCxnSpPr/>
      </xdr:nvCxnSpPr>
      <xdr:spPr>
        <a:xfrm flipH="1">
          <a:off x="8675794" y="3608493"/>
          <a:ext cx="2328333"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ink/ink1.xml><?xml version="1.0" encoding="utf-8"?>
<inkml:ink xmlns:inkml="http://www.w3.org/2003/InkML">
  <inkml:definitions>
    <inkml:context xml:id="ctx0">
      <inkml:inkSource xml:id="inkSrc0">
        <inkml:traceFormat>
          <inkml:channel name="X" type="integer" max="32767" units="cm"/>
          <inkml:channel name="Y" type="integer" max="32767" units="cm"/>
          <inkml:channel name="F" type="integer" max="255" units="dev"/>
          <inkml:channel name="T" type="integer" max="2.14748E9" units="dev"/>
        </inkml:traceFormat>
        <inkml:channelProperties>
          <inkml:channelProperty channel="X" name="resolution" value="1108.11633" units="1/cm"/>
          <inkml:channelProperty channel="Y" name="resolution" value="1959.74878" units="1/cm"/>
          <inkml:channelProperty channel="F" name="resolution" value="0.00051" units="1/dev"/>
          <inkml:channelProperty channel="T" name="resolution" value="1" units="1/dev"/>
        </inkml:channelProperties>
      </inkml:inkSource>
      <inkml:timestamp xml:id="ts0" timeString="2016-05-18T13:02:43.898"/>
    </inkml:context>
    <inkml:brush xml:id="br0">
      <inkml:brushProperty name="width" value="0.08333" units="cm"/>
      <inkml:brushProperty name="height" value="0.08333" units="cm"/>
      <inkml:brushProperty name="color" value="#ED1C24"/>
    </inkml:brush>
  </inkml:definitions>
  <inkml:traceGroup>
    <inkml:annotationXML>
      <emma:emma xmlns:emma="http://www.w3.org/2003/04/emma" version="1.0">
        <emma:interpretation id="{5ED53629-6B3E-43F1-A5FA-097159E99ACE}" emma:medium="tactile" emma:mode="ink">
          <msink:context xmlns:msink="http://schemas.microsoft.com/ink/2010/main" type="inkDrawing" rotatedBoundingBox="16212,12523 19495,11764 19727,12768 16444,13527" hotPoints="19531,12205 18064,13097 16349,13005 17816,12113" semanticType="enclosure" shapeName="Ellipse"/>
        </emma:interpretation>
      </emma:emma>
    </inkml:annotationXML>
    <inkml:trace contextRef="#ctx0" brushRef="#br0">3291 214 45 0,'-25'-19'27'0,"10"-1"0"16,-15-6-20-16,-5-1-2 16,-5 3-1-16,-15-3-3 15,-12 6-1-15,-16 4 0 16,-15 4 0-16,-15 0 0 16,-19 6 0-16,-15 7 0 0,-20 6 0 15,-17 6 1-15,-16 5-1 16,-14 6 0-16,-2 8 1 15,-5 9 0-15,3 6 0 0,7 13-1 16,14 5 1-16,27 10-1 16,24 10-1-16,25 8 1 15,27 6-1-15,31-1 0 16,34-7 0-16,29 1 0 0,33-12 0 16,37-15 2-16,36-12-1 15,30-17 2-15,32-12-1 16,30-18 2-16,21-5 0 15,16-22 1-15,6-8 0 16,-3-12 0-16,-12-11 1 31,-16-8-2-31,-15-8 1 16,-29-8-1-16,-21 1-1 0,-27-2-1 16,-25-2 0-16,-23 6 0 15,-19 0-2-15,-23 13-1 16,-19 2 0-16,-22 12-3 15,-25 8-1-15,-25 23-5 0,-27 5-10 16,-15 18-10-16,-11 14 0 16,-13 4 1-1,-2 19 14-15</inkml:trace>
  </inkml:traceGroup>
</inkml:ink>
</file>

<file path=xl/ink/ink2.xml><?xml version="1.0" encoding="utf-8"?>
<inkml:ink xmlns:inkml="http://www.w3.org/2003/InkML">
  <inkml:definitions>
    <inkml:context xml:id="ctx0">
      <inkml:inkSource xml:id="inkSrc0">
        <inkml:traceFormat>
          <inkml:channel name="X" type="integer" max="32767" units="cm"/>
          <inkml:channel name="Y" type="integer" max="32767" units="cm"/>
          <inkml:channel name="F" type="integer" max="255" units="dev"/>
          <inkml:channel name="T" type="integer" max="2.14748E9" units="dev"/>
        </inkml:traceFormat>
        <inkml:channelProperties>
          <inkml:channelProperty channel="X" name="resolution" value="1108.11633" units="1/cm"/>
          <inkml:channelProperty channel="Y" name="resolution" value="1959.74878" units="1/cm"/>
          <inkml:channelProperty channel="F" name="resolution" value="0.00051" units="1/dev"/>
          <inkml:channelProperty channel="T" name="resolution" value="1" units="1/dev"/>
        </inkml:channelProperties>
      </inkml:inkSource>
      <inkml:timestamp xml:id="ts0" timeString="2016-05-18T13:02:54.914"/>
    </inkml:context>
    <inkml:brush xml:id="br0">
      <inkml:brushProperty name="width" value="0.08333" units="cm"/>
      <inkml:brushProperty name="height" value="0.08333" units="cm"/>
      <inkml:brushProperty name="color" value="#ED1C24"/>
    </inkml:brush>
  </inkml:definitions>
  <inkml:trace contextRef="#ctx0" brushRef="#br0">3266 214 45 0,'-25'-19'27'0,"10"-1"0"16,-13-6-20-16,-8-1-2 16,-4 3-1-16,-14-3-3 15,-13 6-1-15,-14 4 0 16,-18 4 0-16,-14 0 0 16,-18 6 0-16,-14 7 0 0,-20 6 0 15,-17 6 1-15,-17 5-1 16,-13 6 0-16,-4 8 1 15,-1 9 0-15,-1 6 0 0,10 13-1 16,11 5 1-16,29 10-1 16,22 10-1-16,27 8 1 15,25 6-1-15,32-1 0 16,33-7 0-16,29 1 0 0,33-12 0 16,37-15 2-16,35-12-1 15,28-17 2-15,35-12-1 16,30-18 2-16,18-5 0 15,17-22 1-15,6-8 0 16,-3-12 0-16,-11-11 1 31,-16-8-2-31,-16-8 1 16,-29-8-1-16,-21 1-1 0,-25-2-1 16,-24-2 0-16,-26 6 0 15,-17 0-2-15,-22 13-1 16,-20 2 0-16,-22 12-3 15,-26 8-1-15,-24 23-5 0,-26 5-10 16,-16 18-10-16,-9 14 0 16,-14 4 1-1,-2 19 14-15</inkml:trace>
</inkml:ink>
</file>

<file path=xl/ink/ink3.xml><?xml version="1.0" encoding="utf-8"?>
<inkml:ink xmlns:inkml="http://www.w3.org/2003/InkML">
  <inkml:definitions>
    <inkml:context xml:id="ctx0">
      <inkml:inkSource xml:id="inkSrc0">
        <inkml:traceFormat>
          <inkml:channel name="X" type="integer" max="32767" units="cm"/>
          <inkml:channel name="Y" type="integer" max="32767" units="cm"/>
          <inkml:channel name="F" type="integer" max="255" units="dev"/>
          <inkml:channel name="T" type="integer" max="2.14748E9" units="dev"/>
        </inkml:traceFormat>
        <inkml:channelProperties>
          <inkml:channelProperty channel="X" name="resolution" value="1108.11633" units="1/cm"/>
          <inkml:channelProperty channel="Y" name="resolution" value="1959.74878" units="1/cm"/>
          <inkml:channelProperty channel="F" name="resolution" value="0.00051" units="1/dev"/>
          <inkml:channelProperty channel="T" name="resolution" value="1" units="1/dev"/>
        </inkml:channelProperties>
      </inkml:inkSource>
      <inkml:timestamp xml:id="ts0" timeString="2016-05-18T13:03:40.843"/>
    </inkml:context>
    <inkml:brush xml:id="br0">
      <inkml:brushProperty name="width" value="0.08333" units="cm"/>
      <inkml:brushProperty name="height" value="0.08333" units="cm"/>
      <inkml:brushProperty name="color" value="#ED1C24"/>
    </inkml:brush>
  </inkml:definitions>
  <inkml:trace contextRef="#ctx0" brushRef="#br0">3301 214 45 0,'-25'-20'27'0,"9"1"0"16,-13-7-20-16,-8-1-2 16,-1 2-1-16,-17-1-3 15,-13 6-1-15,-15 2 0 16,-14 5 0-16,-19 0 0 16,-16 6 0-16,-15 7 0 0,-20 6 0 15,-18 6 1-15,-16 4-1 16,-13 9 0-16,-3 5 1 15,-5 9 0-15,3 8 0 0,8 11-1 16,13 6 1-16,27 10-1 16,25 9-1-16,24 11 1 15,29 2-1-15,30 1 0 16,33-8 0-16,30 1 0 0,34-10 0 16,37-17 2-16,34-11-1 15,31-17 2-15,33-11-1 16,29-20 2-16,24-4 0 15,12-23 1-15,8-6 0 16,-5-12 0-16,-9-11 1 31,-17-10-2-31,-15-6 1 16,-31-10-1-16,-18 4-1 0,-30-4-1 16,-22-2 0-16,-25 5 0 15,-20 3-2-15,-21 9-1 16,-20 4 0-16,-22 12-3 15,-26 8-1-15,-23 24-5 0,-29 5-10 16,-16 16-10-16,-7 15 0 16,-17 4 1-1,0 19 14-15</inkml:trace>
</inkml:ink>
</file>

<file path=xl/ink/ink4.xml><?xml version="1.0" encoding="utf-8"?>
<inkml:ink xmlns:inkml="http://www.w3.org/2003/InkML">
  <inkml:definitions>
    <inkml:context xml:id="ctx0">
      <inkml:inkSource xml:id="inkSrc0">
        <inkml:traceFormat>
          <inkml:channel name="X" type="integer" max="32767" units="cm"/>
          <inkml:channel name="Y" type="integer" max="32767" units="cm"/>
          <inkml:channel name="F" type="integer" max="255" units="dev"/>
          <inkml:channel name="T" type="integer" max="2.14748E9" units="dev"/>
        </inkml:traceFormat>
        <inkml:channelProperties>
          <inkml:channelProperty channel="X" name="resolution" value="1108.11633" units="1/cm"/>
          <inkml:channelProperty channel="Y" name="resolution" value="1959.74878" units="1/cm"/>
          <inkml:channelProperty channel="F" name="resolution" value="0.00051" units="1/dev"/>
          <inkml:channelProperty channel="T" name="resolution" value="1" units="1/dev"/>
        </inkml:channelProperties>
      </inkml:inkSource>
      <inkml:timestamp xml:id="ts0" timeString="2016-05-18T13:03:54.110"/>
    </inkml:context>
    <inkml:brush xml:id="br0">
      <inkml:brushProperty name="width" value="0.08333" units="cm"/>
      <inkml:brushProperty name="height" value="0.08333" units="cm"/>
      <inkml:brushProperty name="color" value="#ED1C24"/>
    </inkml:brush>
  </inkml:definitions>
  <inkml:trace contextRef="#ctx0" brushRef="#br0">3080 162 45 0,'-23'-14'27'0,"9"-1"0"16,-14-5-20-16,-6 0-2 16,-3 1-1-16,-13-1-3 15,-14 5-1-15,-13 1 0 16,-14 4 0-16,-16 0 0 16,-17 5 0-16,-13 5 0 0,-20 4 0 15,-15 6 1-15,-15 2-1 16,-13 7 0-16,-3 4 1 15,-3 7 0-15,2 5 0 0,7 9-1 16,12 5 1-16,26 8-1 16,22 5-1-16,24 10 1 15,25 1-1-15,29 1 0 16,31-5 0-16,28-2 0 0,32-6 0 16,34-12 2-16,32-10-1 15,29-12 2-15,31-9-1 16,27-15 2-16,21-3 0 15,13-17 1-15,7-6 0 16,-5-8 0-16,-8-9 1 31,-16-6-2-31,-15-6 1 16,-27-8-1-16,-19 3-1 0,-25-2-1 16,-24-1 0-16,-22 2 0 15,-17 3-2-15,-21 8-1 16,-19 2 0-16,-20 9-3 15,-24 7-1-15,-23 17-5 0,-25 3-10 16,-16 15-10-16,-7 10 0 16,-14 3 1-1,-2 15 14-15</inkml:trace>
</inkm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2:I41"/>
  <sheetViews>
    <sheetView zoomScale="92" zoomScaleNormal="92" zoomScalePageLayoutView="70" workbookViewId="0">
      <selection activeCell="D12" sqref="D12"/>
    </sheetView>
  </sheetViews>
  <sheetFormatPr baseColWidth="10" defaultRowHeight="16" x14ac:dyDescent="0.2"/>
  <cols>
    <col min="2" max="2" width="30.6640625" customWidth="1"/>
    <col min="3" max="3" width="34.1640625" customWidth="1"/>
    <col min="4" max="4" width="15.1640625" customWidth="1"/>
    <col min="5" max="5" width="12" customWidth="1"/>
    <col min="6" max="6" width="23.1640625" customWidth="1"/>
    <col min="7" max="7" width="24.6640625" customWidth="1"/>
    <col min="8" max="8" width="22.1640625" bestFit="1" customWidth="1"/>
    <col min="9" max="9" width="12.6640625" customWidth="1"/>
  </cols>
  <sheetData>
    <row r="2" spans="1:9" x14ac:dyDescent="0.2">
      <c r="B2" s="2" t="s">
        <v>5</v>
      </c>
      <c r="F2" s="2" t="s">
        <v>6</v>
      </c>
    </row>
    <row r="4" spans="1:9" x14ac:dyDescent="0.2">
      <c r="B4" s="16"/>
      <c r="C4" s="21" t="s">
        <v>0</v>
      </c>
      <c r="D4" s="21" t="s">
        <v>49</v>
      </c>
      <c r="E4" s="4"/>
      <c r="F4" s="16"/>
      <c r="G4" s="21" t="s">
        <v>8</v>
      </c>
      <c r="H4" s="21" t="s">
        <v>9</v>
      </c>
    </row>
    <row r="5" spans="1:9" x14ac:dyDescent="0.2">
      <c r="A5" s="4"/>
      <c r="B5" s="16" t="s">
        <v>1</v>
      </c>
      <c r="C5" s="32">
        <v>2000000</v>
      </c>
      <c r="D5" s="17"/>
      <c r="E5" s="4"/>
      <c r="F5" s="16" t="s">
        <v>10</v>
      </c>
      <c r="G5" s="16">
        <v>40</v>
      </c>
      <c r="H5" s="81">
        <v>120</v>
      </c>
    </row>
    <row r="6" spans="1:9" x14ac:dyDescent="0.2">
      <c r="A6" s="4"/>
      <c r="B6" s="16" t="s">
        <v>2</v>
      </c>
      <c r="C6" s="17">
        <v>10000</v>
      </c>
      <c r="D6" s="17">
        <v>2500</v>
      </c>
      <c r="E6" s="18"/>
      <c r="F6" s="16" t="s">
        <v>11</v>
      </c>
      <c r="G6" s="24">
        <v>1</v>
      </c>
      <c r="H6" s="81">
        <v>16</v>
      </c>
    </row>
    <row r="7" spans="1:9" x14ac:dyDescent="0.35">
      <c r="A7" s="4"/>
      <c r="B7" s="16" t="s">
        <v>55</v>
      </c>
      <c r="C7" s="17">
        <v>50</v>
      </c>
      <c r="D7" s="17">
        <v>10</v>
      </c>
      <c r="E7" s="18"/>
      <c r="F7" s="4"/>
      <c r="G7" s="4"/>
      <c r="H7" s="4"/>
    </row>
    <row r="8" spans="1:9" x14ac:dyDescent="0.2">
      <c r="A8" s="4"/>
      <c r="B8" s="16" t="s">
        <v>3</v>
      </c>
      <c r="C8" s="17">
        <v>277</v>
      </c>
      <c r="D8" s="17">
        <v>20</v>
      </c>
      <c r="E8" s="18"/>
      <c r="F8" s="4"/>
      <c r="G8" s="4"/>
      <c r="H8" s="4"/>
      <c r="I8" s="4"/>
    </row>
    <row r="9" spans="1:9" x14ac:dyDescent="0.2">
      <c r="A9" s="4"/>
      <c r="B9" s="16" t="s">
        <v>52</v>
      </c>
      <c r="C9" s="17">
        <v>5</v>
      </c>
      <c r="D9" s="17">
        <v>1</v>
      </c>
      <c r="E9" s="18"/>
      <c r="F9" s="19" t="s">
        <v>22</v>
      </c>
      <c r="G9" s="4"/>
      <c r="I9" s="4"/>
    </row>
    <row r="10" spans="1:9" x14ac:dyDescent="0.2">
      <c r="A10" s="4"/>
      <c r="B10" s="16" t="s">
        <v>4</v>
      </c>
      <c r="C10" s="17">
        <v>200</v>
      </c>
      <c r="D10" s="17">
        <v>40</v>
      </c>
      <c r="E10" s="18"/>
      <c r="H10" s="4"/>
      <c r="I10" s="4"/>
    </row>
    <row r="11" spans="1:9" x14ac:dyDescent="0.2">
      <c r="A11" s="4"/>
      <c r="B11" s="16" t="s">
        <v>53</v>
      </c>
      <c r="C11" s="17">
        <v>10000</v>
      </c>
      <c r="D11" s="17">
        <v>2500</v>
      </c>
      <c r="E11" s="18"/>
      <c r="F11" s="21" t="s">
        <v>23</v>
      </c>
      <c r="G11" s="21" t="s">
        <v>24</v>
      </c>
      <c r="H11" s="21" t="s">
        <v>26</v>
      </c>
      <c r="I11" s="21" t="s">
        <v>25</v>
      </c>
    </row>
    <row r="12" spans="1:9" x14ac:dyDescent="0.2">
      <c r="A12" s="4"/>
      <c r="B12" s="16" t="s">
        <v>48</v>
      </c>
      <c r="C12" s="17"/>
      <c r="D12" s="25">
        <v>280</v>
      </c>
      <c r="E12" s="18"/>
      <c r="F12" s="28" t="s">
        <v>40</v>
      </c>
      <c r="G12" s="15" t="s">
        <v>41</v>
      </c>
      <c r="H12" s="16" t="s">
        <v>55</v>
      </c>
      <c r="I12" s="27">
        <v>13000</v>
      </c>
    </row>
    <row r="13" spans="1:9" x14ac:dyDescent="0.2">
      <c r="A13" s="4"/>
      <c r="B13" s="4"/>
      <c r="C13" s="4"/>
      <c r="D13" s="4"/>
      <c r="E13" s="18"/>
      <c r="F13" s="38">
        <f>SUM(I12:I14)</f>
        <v>40000</v>
      </c>
      <c r="G13" s="15" t="s">
        <v>42</v>
      </c>
      <c r="H13" s="16" t="s">
        <v>54</v>
      </c>
      <c r="I13" s="27">
        <v>13000</v>
      </c>
    </row>
    <row r="14" spans="1:9" x14ac:dyDescent="0.2">
      <c r="A14" s="4"/>
      <c r="B14" s="4"/>
      <c r="C14" s="4"/>
      <c r="D14" s="4"/>
      <c r="E14" s="4"/>
      <c r="F14" s="29"/>
      <c r="G14" s="15" t="s">
        <v>43</v>
      </c>
      <c r="H14" s="16" t="s">
        <v>54</v>
      </c>
      <c r="I14" s="27">
        <v>14000</v>
      </c>
    </row>
    <row r="15" spans="1:9" x14ac:dyDescent="0.35">
      <c r="A15" s="4"/>
      <c r="B15" s="19" t="s">
        <v>12</v>
      </c>
      <c r="C15" s="4"/>
      <c r="D15" s="4"/>
      <c r="E15" s="4"/>
      <c r="F15" s="29"/>
      <c r="G15" s="15"/>
      <c r="H15" s="16"/>
      <c r="I15" s="27"/>
    </row>
    <row r="16" spans="1:9" x14ac:dyDescent="0.2">
      <c r="A16" s="4"/>
      <c r="B16" s="19"/>
      <c r="C16" s="4"/>
      <c r="D16" s="4"/>
      <c r="E16" s="4"/>
      <c r="F16" s="22" t="s">
        <v>44</v>
      </c>
      <c r="G16" s="15" t="s">
        <v>44</v>
      </c>
      <c r="H16" s="16" t="s">
        <v>52</v>
      </c>
      <c r="I16" s="27">
        <f>F17</f>
        <v>25000</v>
      </c>
    </row>
    <row r="17" spans="1:9" x14ac:dyDescent="0.35">
      <c r="A17" s="4"/>
      <c r="B17" s="21" t="s">
        <v>13</v>
      </c>
      <c r="C17" s="21" t="s">
        <v>14</v>
      </c>
      <c r="D17" s="21" t="s">
        <v>15</v>
      </c>
      <c r="E17" s="4"/>
      <c r="F17" s="46">
        <f>D19</f>
        <v>25000</v>
      </c>
      <c r="G17" s="15"/>
      <c r="H17" s="15"/>
      <c r="I17" s="15"/>
    </row>
    <row r="18" spans="1:9" x14ac:dyDescent="0.2">
      <c r="A18" s="4"/>
      <c r="B18" s="15" t="s">
        <v>18</v>
      </c>
      <c r="C18" s="15" t="s">
        <v>20</v>
      </c>
      <c r="D18" s="37">
        <v>40000</v>
      </c>
      <c r="E18" s="4"/>
      <c r="F18" s="81"/>
      <c r="G18" s="15"/>
      <c r="H18" s="15"/>
      <c r="I18" s="15"/>
    </row>
    <row r="19" spans="1:9" x14ac:dyDescent="0.2">
      <c r="A19" s="4"/>
      <c r="B19" s="15" t="s">
        <v>19</v>
      </c>
      <c r="C19" s="16" t="s">
        <v>52</v>
      </c>
      <c r="D19" s="35">
        <v>25000</v>
      </c>
      <c r="E19" s="4"/>
      <c r="F19" s="20" t="s">
        <v>27</v>
      </c>
      <c r="G19" s="16" t="s">
        <v>28</v>
      </c>
      <c r="H19" s="16" t="s">
        <v>3</v>
      </c>
      <c r="I19" s="25">
        <v>22500</v>
      </c>
    </row>
    <row r="20" spans="1:9" x14ac:dyDescent="0.2">
      <c r="B20" s="15" t="s">
        <v>16</v>
      </c>
      <c r="C20" s="15" t="s">
        <v>51</v>
      </c>
      <c r="D20" s="39">
        <v>122500</v>
      </c>
      <c r="E20" s="4"/>
      <c r="F20" s="40">
        <f>SUM(I19:I21)</f>
        <v>122500</v>
      </c>
      <c r="G20" s="16" t="s">
        <v>29</v>
      </c>
      <c r="H20" s="16" t="s">
        <v>54</v>
      </c>
      <c r="I20" s="25">
        <v>40000</v>
      </c>
    </row>
    <row r="21" spans="1:9" x14ac:dyDescent="0.2">
      <c r="B21" s="15" t="s">
        <v>17</v>
      </c>
      <c r="C21" s="16" t="s">
        <v>53</v>
      </c>
      <c r="D21" s="42">
        <v>312900</v>
      </c>
      <c r="F21" s="25"/>
      <c r="G21" s="16" t="s">
        <v>30</v>
      </c>
      <c r="H21" s="16" t="s">
        <v>54</v>
      </c>
      <c r="I21" s="25">
        <v>60000</v>
      </c>
    </row>
    <row r="22" spans="1:9" x14ac:dyDescent="0.2">
      <c r="B22" s="15" t="s">
        <v>50</v>
      </c>
      <c r="C22" s="15" t="s">
        <v>20</v>
      </c>
      <c r="D22" s="44">
        <v>89600</v>
      </c>
      <c r="E22" s="3"/>
      <c r="F22" s="25"/>
      <c r="G22" s="15"/>
      <c r="H22" s="15"/>
      <c r="I22" s="15"/>
    </row>
    <row r="23" spans="1:9" x14ac:dyDescent="0.2">
      <c r="C23" s="22" t="s">
        <v>21</v>
      </c>
      <c r="D23" s="31">
        <f>SUM(D18:D22)</f>
        <v>590000</v>
      </c>
      <c r="E23" s="3"/>
      <c r="F23" s="26" t="s">
        <v>31</v>
      </c>
      <c r="G23" s="15" t="s">
        <v>33</v>
      </c>
      <c r="H23" s="16" t="s">
        <v>3</v>
      </c>
      <c r="I23" s="27">
        <v>12900</v>
      </c>
    </row>
    <row r="24" spans="1:9" x14ac:dyDescent="0.35">
      <c r="E24" s="3"/>
      <c r="F24" s="43">
        <f>SUM(I23:I25)</f>
        <v>312900</v>
      </c>
      <c r="G24" s="16" t="s">
        <v>32</v>
      </c>
      <c r="H24" s="16" t="s">
        <v>86</v>
      </c>
      <c r="I24" s="27">
        <v>280000</v>
      </c>
    </row>
    <row r="25" spans="1:9" x14ac:dyDescent="0.2">
      <c r="E25" s="3"/>
      <c r="F25" s="27"/>
      <c r="G25" s="15" t="s">
        <v>36</v>
      </c>
      <c r="H25" s="16" t="s">
        <v>3</v>
      </c>
      <c r="I25" s="27">
        <v>20000</v>
      </c>
    </row>
    <row r="26" spans="1:9" x14ac:dyDescent="0.35">
      <c r="E26" s="3"/>
      <c r="F26" s="27"/>
      <c r="G26" s="15"/>
      <c r="H26" s="15"/>
      <c r="I26" s="27"/>
    </row>
    <row r="27" spans="1:9" x14ac:dyDescent="0.2">
      <c r="E27" s="3"/>
      <c r="F27" s="28" t="s">
        <v>35</v>
      </c>
      <c r="G27" s="15" t="s">
        <v>34</v>
      </c>
      <c r="H27" s="16" t="s">
        <v>55</v>
      </c>
      <c r="I27" s="27">
        <v>42500</v>
      </c>
    </row>
    <row r="28" spans="1:9" x14ac:dyDescent="0.35">
      <c r="E28" s="3"/>
      <c r="F28" s="45">
        <f>SUM(I27:I30)</f>
        <v>89600</v>
      </c>
      <c r="G28" s="15" t="s">
        <v>37</v>
      </c>
      <c r="H28" s="16" t="s">
        <v>55</v>
      </c>
      <c r="I28" s="27">
        <v>18000</v>
      </c>
    </row>
    <row r="29" spans="1:9" x14ac:dyDescent="0.35">
      <c r="B29" s="23"/>
      <c r="F29" s="27"/>
      <c r="G29" s="15" t="s">
        <v>38</v>
      </c>
      <c r="H29" s="16" t="s">
        <v>55</v>
      </c>
      <c r="I29" s="27">
        <v>24000</v>
      </c>
    </row>
    <row r="30" spans="1:9" x14ac:dyDescent="0.2">
      <c r="F30" s="27"/>
      <c r="G30" s="15" t="s">
        <v>39</v>
      </c>
      <c r="H30" s="16" t="s">
        <v>52</v>
      </c>
      <c r="I30" s="27">
        <v>5100</v>
      </c>
    </row>
    <row r="31" spans="1:9" x14ac:dyDescent="0.2">
      <c r="F31" s="34"/>
      <c r="G31" s="22" t="s">
        <v>21</v>
      </c>
      <c r="H31" s="15"/>
      <c r="I31" s="28">
        <f>SUM(I12:I30)</f>
        <v>590000</v>
      </c>
    </row>
    <row r="41" spans="8:8" x14ac:dyDescent="0.2">
      <c r="H41" s="33"/>
    </row>
  </sheetData>
  <pageMargins left="0.70866141732283472" right="0.70866141732283472" top="0.74803149606299213" bottom="0.74803149606299213" header="0.31496062992125984" footer="0.31496062992125984"/>
  <pageSetup paperSize="9" scale="66" orientation="landscape" r:id="rId1"/>
  <headerFooter>
    <oddHeader>&amp;F</oddHead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B1:M26"/>
  <sheetViews>
    <sheetView tabSelected="1" zoomScale="90" zoomScaleNormal="90" zoomScalePageLayoutView="90" workbookViewId="0">
      <selection activeCell="D20" sqref="D20"/>
    </sheetView>
  </sheetViews>
  <sheetFormatPr baseColWidth="10" defaultRowHeight="16" x14ac:dyDescent="0.2"/>
  <cols>
    <col min="2" max="2" width="31.1640625" customWidth="1"/>
    <col min="3" max="3" width="19.6640625" bestFit="1" customWidth="1"/>
    <col min="4" max="4" width="15.6640625" bestFit="1" customWidth="1"/>
    <col min="5" max="5" width="16.6640625" bestFit="1" customWidth="1"/>
    <col min="6" max="6" width="16.5" bestFit="1" customWidth="1"/>
    <col min="7" max="7" width="17.1640625" bestFit="1" customWidth="1"/>
    <col min="8" max="8" width="17.1640625" customWidth="1"/>
    <col min="9" max="9" width="28.5" customWidth="1"/>
  </cols>
  <sheetData>
    <row r="1" spans="2:13" x14ac:dyDescent="0.35">
      <c r="E1" s="47"/>
      <c r="F1" s="47"/>
      <c r="J1" s="47"/>
    </row>
    <row r="2" spans="2:13" x14ac:dyDescent="0.2">
      <c r="B2" s="2" t="s">
        <v>67</v>
      </c>
      <c r="E2" s="47"/>
      <c r="F2" s="47"/>
    </row>
    <row r="4" spans="2:13" x14ac:dyDescent="0.35">
      <c r="C4" s="67" t="str">
        <f>Données!B18</f>
        <v>Service Administration</v>
      </c>
      <c r="D4" s="67" t="str">
        <f>Données!B19</f>
        <v>Service Recherche</v>
      </c>
      <c r="E4" s="67" t="str">
        <f>Données!B20</f>
        <v>Service Achats</v>
      </c>
      <c r="F4" s="67" t="str">
        <f>Données!B21</f>
        <v>Service Production</v>
      </c>
      <c r="G4" s="67" t="str">
        <f>Données!B22</f>
        <v>Service Distribution</v>
      </c>
      <c r="H4" s="20" t="s">
        <v>21</v>
      </c>
      <c r="I4" s="69"/>
    </row>
    <row r="5" spans="2:13" x14ac:dyDescent="0.2">
      <c r="B5" s="22" t="s">
        <v>63</v>
      </c>
      <c r="C5" s="32">
        <f>Données!D18</f>
        <v>40000</v>
      </c>
      <c r="D5" s="32">
        <f>Données!D19</f>
        <v>25000</v>
      </c>
      <c r="E5" s="32">
        <f>Données!D20</f>
        <v>122500</v>
      </c>
      <c r="F5" s="32">
        <f>Données!D21</f>
        <v>312900</v>
      </c>
      <c r="G5" s="32">
        <f>Données!D22</f>
        <v>89600</v>
      </c>
      <c r="H5" s="70">
        <f>SUM(C5:G5)</f>
        <v>590000</v>
      </c>
      <c r="I5" s="51"/>
    </row>
    <row r="6" spans="2:13" x14ac:dyDescent="0.35">
      <c r="B6" s="20" t="str">
        <f>Données!C17</f>
        <v>Nature de l'UO</v>
      </c>
      <c r="C6" s="82" t="str">
        <f>Données!C18</f>
        <v>100€ de CA</v>
      </c>
      <c r="D6" s="82" t="str">
        <f>Données!C19</f>
        <v>Nb de modèles</v>
      </c>
      <c r="E6" s="82" t="str">
        <f>Données!C20</f>
        <v>Nb de commandes</v>
      </c>
      <c r="F6" s="82" t="str">
        <f>Données!C21</f>
        <v>Nb HMOD</v>
      </c>
      <c r="G6" s="82" t="str">
        <f>Données!C22</f>
        <v>100€ de CA</v>
      </c>
      <c r="H6" s="51"/>
      <c r="I6" s="51"/>
    </row>
    <row r="7" spans="2:13" x14ac:dyDescent="0.35">
      <c r="B7" s="22" t="s">
        <v>64</v>
      </c>
      <c r="C7" s="58">
        <f>Données!C5/100</f>
        <v>20000</v>
      </c>
      <c r="D7" s="58">
        <f>Données!C9</f>
        <v>5</v>
      </c>
      <c r="E7" s="58">
        <f>Données!C7</f>
        <v>50</v>
      </c>
      <c r="F7" s="58">
        <f>Données!C11</f>
        <v>10000</v>
      </c>
      <c r="G7" s="71">
        <f>Données!C5/100</f>
        <v>20000</v>
      </c>
      <c r="H7" s="51"/>
      <c r="I7" s="51"/>
    </row>
    <row r="8" spans="2:13" x14ac:dyDescent="0.2">
      <c r="B8" s="22" t="s">
        <v>65</v>
      </c>
      <c r="C8" s="62">
        <f>C5/C7</f>
        <v>2</v>
      </c>
      <c r="D8" s="63">
        <f t="shared" ref="D8:G8" si="0">D5/D7</f>
        <v>5000</v>
      </c>
      <c r="E8" s="65">
        <f t="shared" si="0"/>
        <v>2450</v>
      </c>
      <c r="F8" s="66">
        <f t="shared" si="0"/>
        <v>31.29</v>
      </c>
      <c r="G8" s="64">
        <f t="shared" si="0"/>
        <v>4.4800000000000004</v>
      </c>
      <c r="H8" s="51"/>
      <c r="I8" s="51"/>
    </row>
    <row r="9" spans="2:13" x14ac:dyDescent="0.35">
      <c r="B9" s="68"/>
      <c r="C9" s="68"/>
      <c r="D9" s="68"/>
      <c r="E9" s="68"/>
      <c r="F9" s="68"/>
      <c r="G9" s="51"/>
      <c r="H9" s="51"/>
      <c r="I9" s="51"/>
    </row>
    <row r="10" spans="2:13" x14ac:dyDescent="0.2">
      <c r="B10" s="2" t="s">
        <v>66</v>
      </c>
    </row>
    <row r="11" spans="2:13" x14ac:dyDescent="0.35">
      <c r="B11" s="52"/>
    </row>
    <row r="12" spans="2:13" x14ac:dyDescent="0.2">
      <c r="B12" s="15"/>
      <c r="C12" s="55" t="s">
        <v>9</v>
      </c>
      <c r="D12" s="55" t="s">
        <v>8</v>
      </c>
      <c r="E12" s="55" t="s">
        <v>21</v>
      </c>
    </row>
    <row r="13" spans="2:13" x14ac:dyDescent="0.2">
      <c r="B13" s="15" t="s">
        <v>56</v>
      </c>
      <c r="C13" s="30">
        <f>Données!H5</f>
        <v>120</v>
      </c>
      <c r="D13" s="59">
        <f>Données!D6</f>
        <v>2500</v>
      </c>
      <c r="E13" s="30">
        <f>C13*D13</f>
        <v>300000</v>
      </c>
      <c r="J13" s="47"/>
      <c r="M13" s="5"/>
    </row>
    <row r="14" spans="2:13" x14ac:dyDescent="0.35">
      <c r="B14" s="15" t="s">
        <v>7</v>
      </c>
      <c r="C14" s="30">
        <f>Données!H6</f>
        <v>16</v>
      </c>
      <c r="D14" s="59">
        <f>Données!D11</f>
        <v>2500</v>
      </c>
      <c r="E14" s="30">
        <f>C14*D14</f>
        <v>40000</v>
      </c>
    </row>
    <row r="15" spans="2:13" x14ac:dyDescent="0.35">
      <c r="B15" s="22" t="s">
        <v>57</v>
      </c>
      <c r="C15" s="31">
        <f>E15/D15</f>
        <v>136</v>
      </c>
      <c r="D15" s="22">
        <f>D13</f>
        <v>2500</v>
      </c>
      <c r="E15" s="31">
        <f>SUM(E13:E14)</f>
        <v>340000</v>
      </c>
    </row>
    <row r="16" spans="2:13" x14ac:dyDescent="0.35">
      <c r="B16" s="83"/>
      <c r="C16" s="84" t="s">
        <v>73</v>
      </c>
      <c r="D16" s="84" t="s">
        <v>72</v>
      </c>
      <c r="E16" s="84" t="s">
        <v>71</v>
      </c>
    </row>
    <row r="17" spans="2:5" x14ac:dyDescent="0.35">
      <c r="B17" s="16" t="str">
        <f>C4</f>
        <v>Service Administration</v>
      </c>
      <c r="C17" s="62">
        <f>C8</f>
        <v>2</v>
      </c>
      <c r="D17" s="58">
        <f>Données!D6*Données!D12/100</f>
        <v>7000</v>
      </c>
      <c r="E17" s="57">
        <f>C17*D17</f>
        <v>14000</v>
      </c>
    </row>
    <row r="18" spans="2:5" x14ac:dyDescent="0.35">
      <c r="B18" s="16" t="str">
        <f>D4</f>
        <v>Service Recherche</v>
      </c>
      <c r="C18" s="63">
        <f>D8</f>
        <v>5000</v>
      </c>
      <c r="D18" s="58">
        <f>Données!D9</f>
        <v>1</v>
      </c>
      <c r="E18" s="57">
        <f t="shared" ref="E18:E21" si="1">C18*D18</f>
        <v>5000</v>
      </c>
    </row>
    <row r="19" spans="2:5" x14ac:dyDescent="0.35">
      <c r="B19" s="16" t="str">
        <f>E4</f>
        <v>Service Achats</v>
      </c>
      <c r="C19" s="65">
        <f>E8</f>
        <v>2450</v>
      </c>
      <c r="D19" s="59">
        <f>Données!D7</f>
        <v>10</v>
      </c>
      <c r="E19" s="57">
        <f t="shared" si="1"/>
        <v>24500</v>
      </c>
    </row>
    <row r="20" spans="2:5" x14ac:dyDescent="0.35">
      <c r="B20" s="16" t="str">
        <f>F4</f>
        <v>Service Production</v>
      </c>
      <c r="C20" s="66">
        <f>F8</f>
        <v>31.29</v>
      </c>
      <c r="D20" s="59">
        <f>Données!G6*Données!D6</f>
        <v>2500</v>
      </c>
      <c r="E20" s="57">
        <f t="shared" si="1"/>
        <v>78225</v>
      </c>
    </row>
    <row r="21" spans="2:5" x14ac:dyDescent="0.35">
      <c r="B21" s="16" t="str">
        <f>G4</f>
        <v>Service Distribution</v>
      </c>
      <c r="C21" s="64">
        <f>G8</f>
        <v>4.4800000000000004</v>
      </c>
      <c r="D21" s="59">
        <f>Données!D6*Données!D12/100</f>
        <v>7000</v>
      </c>
      <c r="E21" s="57">
        <f t="shared" si="1"/>
        <v>31360.000000000004</v>
      </c>
    </row>
    <row r="22" spans="2:5" x14ac:dyDescent="0.35">
      <c r="B22" s="22" t="s">
        <v>58</v>
      </c>
      <c r="C22" s="60">
        <f>E22/D22</f>
        <v>61.234000000000002</v>
      </c>
      <c r="D22" s="61">
        <f>Données!D6</f>
        <v>2500</v>
      </c>
      <c r="E22" s="60">
        <f>SUM(E17:E21)</f>
        <v>153085</v>
      </c>
    </row>
    <row r="23" spans="2:5" x14ac:dyDescent="0.35">
      <c r="B23" s="85"/>
      <c r="C23" s="84" t="s">
        <v>73</v>
      </c>
      <c r="D23" s="84" t="s">
        <v>72</v>
      </c>
      <c r="E23" s="84" t="s">
        <v>71</v>
      </c>
    </row>
    <row r="24" spans="2:5" x14ac:dyDescent="0.2">
      <c r="B24" s="73" t="s">
        <v>59</v>
      </c>
      <c r="C24" s="74">
        <f>E24/D24</f>
        <v>197.23400000000001</v>
      </c>
      <c r="D24" s="75">
        <f>Données!D6</f>
        <v>2500</v>
      </c>
      <c r="E24" s="74">
        <f>E15+E22</f>
        <v>493085</v>
      </c>
    </row>
    <row r="25" spans="2:5" x14ac:dyDescent="0.2">
      <c r="B25" s="15" t="s">
        <v>47</v>
      </c>
      <c r="C25" s="30">
        <f>Données!D12</f>
        <v>280</v>
      </c>
      <c r="D25" s="15">
        <f>D24</f>
        <v>2500</v>
      </c>
      <c r="E25" s="30">
        <f>C25*D25</f>
        <v>700000</v>
      </c>
    </row>
    <row r="26" spans="2:5" x14ac:dyDescent="0.2">
      <c r="B26" s="73" t="s">
        <v>68</v>
      </c>
      <c r="C26" s="76">
        <f>E26/D26</f>
        <v>82.766000000000005</v>
      </c>
      <c r="D26" s="73">
        <f>D25</f>
        <v>2500</v>
      </c>
      <c r="E26" s="76">
        <f>E25-E24</f>
        <v>206915</v>
      </c>
    </row>
  </sheetData>
  <pageMargins left="0.70866141732283472" right="0.70866141732283472" top="0.74803149606299213" bottom="0.74803149606299213" header="0.31496062992125984" footer="0.31496062992125984"/>
  <pageSetup paperSize="9" scale="83" orientation="landscape" r:id="rId1"/>
  <headerFooter>
    <oddHeader>&amp;F</oddHead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3:K35"/>
  <sheetViews>
    <sheetView zoomScale="90" zoomScaleNormal="90" zoomScalePageLayoutView="90" workbookViewId="0">
      <selection activeCell="D16" sqref="D16"/>
    </sheetView>
  </sheetViews>
  <sheetFormatPr baseColWidth="10" defaultRowHeight="16" x14ac:dyDescent="0.2"/>
  <cols>
    <col min="2" max="2" width="24.1640625" customWidth="1"/>
    <col min="3" max="3" width="22.1640625" bestFit="1" customWidth="1"/>
    <col min="4" max="4" width="15.83203125" style="47" customWidth="1"/>
    <col min="5" max="5" width="7.1640625" bestFit="1" customWidth="1"/>
    <col min="6" max="6" width="22.1640625" style="47" customWidth="1"/>
    <col min="7" max="7" width="19.6640625" customWidth="1"/>
    <col min="8" max="8" width="15.1640625" customWidth="1"/>
    <col min="9" max="9" width="18.5" customWidth="1"/>
    <col min="11" max="11" width="13" bestFit="1" customWidth="1"/>
  </cols>
  <sheetData>
    <row r="3" spans="2:9" x14ac:dyDescent="0.2">
      <c r="B3" s="2" t="s">
        <v>60</v>
      </c>
      <c r="F3" s="2" t="s">
        <v>61</v>
      </c>
    </row>
    <row r="5" spans="2:9" x14ac:dyDescent="0.2">
      <c r="B5" s="21" t="s">
        <v>24</v>
      </c>
      <c r="C5" s="21" t="s">
        <v>26</v>
      </c>
      <c r="D5" s="80" t="s">
        <v>25</v>
      </c>
      <c r="F5"/>
      <c r="G5" s="80" t="s">
        <v>25</v>
      </c>
      <c r="H5" s="21" t="s">
        <v>45</v>
      </c>
      <c r="I5" s="80" t="s">
        <v>46</v>
      </c>
    </row>
    <row r="6" spans="2:9" x14ac:dyDescent="0.35">
      <c r="B6" s="16"/>
      <c r="C6" s="16"/>
      <c r="D6" s="50"/>
      <c r="E6" s="53"/>
      <c r="F6" s="16" t="str">
        <f>C7</f>
        <v>Nb de commandes Client</v>
      </c>
      <c r="G6" s="30">
        <f>D7+D20+D21+D22</f>
        <v>97500</v>
      </c>
      <c r="H6" s="15">
        <f>Données!C7</f>
        <v>50</v>
      </c>
      <c r="I6" s="36">
        <f>G6/H6</f>
        <v>1950</v>
      </c>
    </row>
    <row r="7" spans="2:9" x14ac:dyDescent="0.35">
      <c r="B7" s="16" t="str">
        <f>Données!G12</f>
        <v>Comptabillité Clients</v>
      </c>
      <c r="C7" s="16" t="str">
        <f>Données!H12</f>
        <v>Nb de commandes Client</v>
      </c>
      <c r="D7" s="50">
        <f>Données!I12</f>
        <v>13000</v>
      </c>
      <c r="E7" s="53"/>
      <c r="F7" s="15" t="str">
        <f>C8</f>
        <v>Nb de réf. composants</v>
      </c>
      <c r="G7" s="30">
        <f>D8+D9+D13+D14</f>
        <v>127000</v>
      </c>
      <c r="H7" s="15">
        <f>Données!C10</f>
        <v>200</v>
      </c>
      <c r="I7" s="37">
        <f t="shared" ref="I7:I10" si="0">G7/H7</f>
        <v>635</v>
      </c>
    </row>
    <row r="8" spans="2:9" x14ac:dyDescent="0.35">
      <c r="B8" s="16" t="str">
        <f>Données!G13</f>
        <v>Comptabilité Fournisseurs</v>
      </c>
      <c r="C8" s="16" t="str">
        <f>Données!H13</f>
        <v>Nb de réf. composants</v>
      </c>
      <c r="D8" s="50">
        <f>Données!I13</f>
        <v>13000</v>
      </c>
      <c r="E8" s="53"/>
      <c r="F8" s="15" t="str">
        <f>C10</f>
        <v>Nb de modèles</v>
      </c>
      <c r="G8" s="30">
        <f>D10+D23</f>
        <v>30100</v>
      </c>
      <c r="H8" s="15">
        <f>Données!C9</f>
        <v>5</v>
      </c>
      <c r="I8" s="39">
        <f t="shared" si="0"/>
        <v>6020</v>
      </c>
    </row>
    <row r="9" spans="2:9" x14ac:dyDescent="0.35">
      <c r="B9" s="16" t="str">
        <f>Données!G14</f>
        <v>Inventaire</v>
      </c>
      <c r="C9" s="16" t="str">
        <f>Données!H14</f>
        <v>Nb de réf. composants</v>
      </c>
      <c r="D9" s="50">
        <f>Données!I14</f>
        <v>14000</v>
      </c>
      <c r="E9" s="53"/>
      <c r="F9" s="15" t="str">
        <f>C12</f>
        <v>Nb de lots lancés</v>
      </c>
      <c r="G9" s="30">
        <f>D12+D17+D18</f>
        <v>55400</v>
      </c>
      <c r="H9" s="15">
        <f>Données!C8</f>
        <v>277</v>
      </c>
      <c r="I9" s="44">
        <f t="shared" si="0"/>
        <v>200</v>
      </c>
    </row>
    <row r="10" spans="2:9" x14ac:dyDescent="0.35">
      <c r="B10" s="16" t="str">
        <f>Données!G16</f>
        <v>Recherche</v>
      </c>
      <c r="C10" s="16" t="str">
        <f>Données!H16</f>
        <v>Nb de modèles</v>
      </c>
      <c r="D10" s="50">
        <f>Données!I16</f>
        <v>25000</v>
      </c>
      <c r="E10" s="53"/>
      <c r="F10" s="15" t="str">
        <f>C16</f>
        <v>Nb H MOD</v>
      </c>
      <c r="G10" s="30">
        <f>D16</f>
        <v>280000</v>
      </c>
      <c r="H10" s="15">
        <f>Données!C11</f>
        <v>10000</v>
      </c>
      <c r="I10" s="41">
        <f t="shared" si="0"/>
        <v>28</v>
      </c>
    </row>
    <row r="11" spans="2:9" x14ac:dyDescent="0.35">
      <c r="B11" s="16"/>
      <c r="C11" s="16"/>
      <c r="D11" s="50"/>
      <c r="E11" s="53"/>
      <c r="F11" s="20" t="s">
        <v>21</v>
      </c>
      <c r="G11" s="31">
        <f>SUM(G6:G10)</f>
        <v>590000</v>
      </c>
      <c r="H11" s="86"/>
      <c r="I11" s="47"/>
    </row>
    <row r="12" spans="2:9" x14ac:dyDescent="0.2">
      <c r="B12" s="16" t="str">
        <f>Données!G19</f>
        <v>Référencement fournisseurs</v>
      </c>
      <c r="C12" s="16" t="str">
        <f>Données!H19</f>
        <v>Nb de lots lancés</v>
      </c>
      <c r="D12" s="50">
        <f>Données!I19</f>
        <v>22500</v>
      </c>
      <c r="E12" s="53"/>
      <c r="F12" s="52"/>
      <c r="H12" s="87" t="s">
        <v>74</v>
      </c>
    </row>
    <row r="13" spans="2:9" x14ac:dyDescent="0.2">
      <c r="B13" s="16" t="str">
        <f>Données!G20</f>
        <v>Passation des commandes</v>
      </c>
      <c r="C13" s="16" t="str">
        <f>Données!H20</f>
        <v>Nb de réf. composants</v>
      </c>
      <c r="D13" s="50">
        <f>Données!I20</f>
        <v>40000</v>
      </c>
      <c r="E13" s="53"/>
      <c r="F13" s="2" t="s">
        <v>62</v>
      </c>
    </row>
    <row r="14" spans="2:9" x14ac:dyDescent="0.35">
      <c r="B14" s="16" t="str">
        <f>Données!G21</f>
        <v>Réception des commandes</v>
      </c>
      <c r="C14" s="16" t="str">
        <f>Données!H21</f>
        <v>Nb de réf. composants</v>
      </c>
      <c r="D14" s="50">
        <f>Données!I21</f>
        <v>60000</v>
      </c>
      <c r="E14" s="53"/>
      <c r="F14" s="52"/>
    </row>
    <row r="15" spans="2:9" x14ac:dyDescent="0.2">
      <c r="B15" s="16"/>
      <c r="C15" s="16"/>
      <c r="D15" s="50"/>
      <c r="E15" s="53"/>
      <c r="F15" s="15"/>
      <c r="G15" s="55" t="s">
        <v>9</v>
      </c>
      <c r="H15" s="55" t="s">
        <v>8</v>
      </c>
      <c r="I15" s="55" t="s">
        <v>21</v>
      </c>
    </row>
    <row r="16" spans="2:9" x14ac:dyDescent="0.2">
      <c r="B16" s="16" t="str">
        <f>Données!G24</f>
        <v>Fabrication</v>
      </c>
      <c r="C16" s="16" t="str">
        <f>Données!H24</f>
        <v>Nb H MOD</v>
      </c>
      <c r="D16" s="50">
        <f>Données!I24</f>
        <v>280000</v>
      </c>
      <c r="E16" s="53"/>
      <c r="F16" s="15" t="s">
        <v>56</v>
      </c>
      <c r="G16" s="30">
        <f>Données!H5</f>
        <v>120</v>
      </c>
      <c r="H16" s="59">
        <f>Données!D6</f>
        <v>2500</v>
      </c>
      <c r="I16" s="30">
        <f>G16*H16</f>
        <v>300000</v>
      </c>
    </row>
    <row r="17" spans="2:11" x14ac:dyDescent="0.35">
      <c r="B17" s="16" t="str">
        <f>Données!G23</f>
        <v>Manutention</v>
      </c>
      <c r="C17" s="16" t="str">
        <f>Données!H23</f>
        <v>Nb de lots lancés</v>
      </c>
      <c r="D17" s="50">
        <f>Données!I23</f>
        <v>12900</v>
      </c>
      <c r="E17" s="53"/>
      <c r="F17" s="15" t="s">
        <v>7</v>
      </c>
      <c r="G17" s="30">
        <f>Données!H6</f>
        <v>16</v>
      </c>
      <c r="H17" s="59">
        <f>Données!D11</f>
        <v>2500</v>
      </c>
      <c r="I17" s="30">
        <f>G17*H17</f>
        <v>40000</v>
      </c>
    </row>
    <row r="18" spans="2:11" x14ac:dyDescent="0.35">
      <c r="B18" s="16" t="str">
        <f>Données!G25</f>
        <v>Entretien</v>
      </c>
      <c r="C18" s="16" t="str">
        <f>Données!H25</f>
        <v>Nb de lots lancés</v>
      </c>
      <c r="D18" s="50">
        <f>Données!I25</f>
        <v>20000</v>
      </c>
      <c r="E18" s="53"/>
      <c r="F18" s="22" t="s">
        <v>57</v>
      </c>
      <c r="G18" s="31">
        <f>I18/H18</f>
        <v>136</v>
      </c>
      <c r="H18" s="22">
        <f>Données!D6</f>
        <v>2500</v>
      </c>
      <c r="I18" s="31">
        <f>SUM(I16:I17)</f>
        <v>340000</v>
      </c>
    </row>
    <row r="19" spans="2:11" x14ac:dyDescent="0.35">
      <c r="B19" s="16"/>
      <c r="C19" s="16"/>
      <c r="D19" s="50"/>
      <c r="E19" s="53"/>
      <c r="F19" s="56"/>
      <c r="G19" s="84" t="s">
        <v>73</v>
      </c>
      <c r="H19" s="84" t="s">
        <v>72</v>
      </c>
      <c r="I19" s="84" t="s">
        <v>71</v>
      </c>
    </row>
    <row r="20" spans="2:11" x14ac:dyDescent="0.35">
      <c r="B20" s="16" t="str">
        <f>Données!G27</f>
        <v>Expédition</v>
      </c>
      <c r="C20" s="16" t="str">
        <f>Données!H27</f>
        <v>Nb de commandes Client</v>
      </c>
      <c r="D20" s="50">
        <f>Données!I27</f>
        <v>42500</v>
      </c>
      <c r="E20" s="53"/>
      <c r="F20" s="16" t="str">
        <f>F6</f>
        <v>Nb de commandes Client</v>
      </c>
      <c r="G20" s="62">
        <f>I6</f>
        <v>1950</v>
      </c>
      <c r="H20" s="58">
        <f>Données!D7</f>
        <v>10</v>
      </c>
      <c r="I20" s="57">
        <f>G20*H20</f>
        <v>19500</v>
      </c>
    </row>
    <row r="21" spans="2:11" x14ac:dyDescent="0.35">
      <c r="B21" s="16" t="str">
        <f>Données!G28</f>
        <v>Facturation</v>
      </c>
      <c r="C21" s="16" t="str">
        <f>Données!H28</f>
        <v>Nb de commandes Client</v>
      </c>
      <c r="D21" s="50">
        <f>Données!I28</f>
        <v>18000</v>
      </c>
      <c r="E21" s="53"/>
      <c r="F21" s="16" t="str">
        <f>F7</f>
        <v>Nb de réf. composants</v>
      </c>
      <c r="G21" s="63">
        <f>I7</f>
        <v>635</v>
      </c>
      <c r="H21" s="58">
        <f>Données!D10</f>
        <v>40</v>
      </c>
      <c r="I21" s="57">
        <f t="shared" ref="I21:I24" si="1">G21*H21</f>
        <v>25400</v>
      </c>
    </row>
    <row r="22" spans="2:11" x14ac:dyDescent="0.35">
      <c r="B22" s="16" t="str">
        <f>Données!G29</f>
        <v>Suivi Clients</v>
      </c>
      <c r="C22" s="16" t="str">
        <f>Données!H29</f>
        <v>Nb de commandes Client</v>
      </c>
      <c r="D22" s="50">
        <f>Données!I29</f>
        <v>24000</v>
      </c>
      <c r="E22" s="53"/>
      <c r="F22" s="16" t="str">
        <f>F8</f>
        <v>Nb de modèles</v>
      </c>
      <c r="G22" s="65">
        <f>I8</f>
        <v>6020</v>
      </c>
      <c r="H22" s="59">
        <f>Données!D9</f>
        <v>1</v>
      </c>
      <c r="I22" s="57">
        <f t="shared" si="1"/>
        <v>6020</v>
      </c>
    </row>
    <row r="23" spans="2:11" x14ac:dyDescent="0.35">
      <c r="B23" s="48" t="str">
        <f>Données!G30</f>
        <v>Publicité</v>
      </c>
      <c r="C23" s="16" t="str">
        <f>Données!H30</f>
        <v>Nb de modèles</v>
      </c>
      <c r="D23" s="50">
        <f>Données!I30</f>
        <v>5100</v>
      </c>
      <c r="E23" s="53"/>
      <c r="F23" s="16" t="str">
        <f>F9</f>
        <v>Nb de lots lancés</v>
      </c>
      <c r="G23" s="66">
        <f>I9</f>
        <v>200</v>
      </c>
      <c r="H23" s="59">
        <f>Données!D8</f>
        <v>20</v>
      </c>
      <c r="I23" s="57">
        <f t="shared" si="1"/>
        <v>4000</v>
      </c>
    </row>
    <row r="24" spans="2:11" x14ac:dyDescent="0.2">
      <c r="C24" s="20" t="str">
        <f>Données!G31</f>
        <v>Total</v>
      </c>
      <c r="D24" s="49">
        <f>Données!I31</f>
        <v>590000</v>
      </c>
      <c r="E24" s="4"/>
      <c r="F24" s="16" t="str">
        <f>F10</f>
        <v>Nb H MOD</v>
      </c>
      <c r="G24" s="64">
        <f>I10</f>
        <v>28</v>
      </c>
      <c r="H24" s="59">
        <f>Données!D11</f>
        <v>2500</v>
      </c>
      <c r="I24" s="57">
        <f t="shared" si="1"/>
        <v>70000</v>
      </c>
    </row>
    <row r="25" spans="2:11" x14ac:dyDescent="0.2">
      <c r="F25" s="22" t="s">
        <v>58</v>
      </c>
      <c r="G25" s="60">
        <f>I25/H25</f>
        <v>49.968000000000004</v>
      </c>
      <c r="H25" s="61">
        <f>Données!D6</f>
        <v>2500</v>
      </c>
      <c r="I25" s="60">
        <f>SUM(I20:I24)</f>
        <v>124920</v>
      </c>
    </row>
    <row r="26" spans="2:11" x14ac:dyDescent="0.2">
      <c r="F26" s="15"/>
      <c r="G26" s="84" t="s">
        <v>73</v>
      </c>
      <c r="H26" s="84" t="s">
        <v>72</v>
      </c>
      <c r="I26" s="84" t="s">
        <v>71</v>
      </c>
      <c r="J26" s="6"/>
      <c r="K26" s="6"/>
    </row>
    <row r="27" spans="2:11" x14ac:dyDescent="0.2">
      <c r="F27" s="73" t="s">
        <v>59</v>
      </c>
      <c r="G27" s="74">
        <f>I27/H27</f>
        <v>185.96799999999999</v>
      </c>
      <c r="H27" s="75">
        <f>Données!D6</f>
        <v>2500</v>
      </c>
      <c r="I27" s="74">
        <f>I18+I25</f>
        <v>464920</v>
      </c>
      <c r="J27" s="6"/>
      <c r="K27" s="6"/>
    </row>
    <row r="28" spans="2:11" x14ac:dyDescent="0.2">
      <c r="F28" s="15" t="s">
        <v>47</v>
      </c>
      <c r="G28" s="30">
        <f>Données!D12</f>
        <v>280</v>
      </c>
      <c r="H28" s="15">
        <f>H27</f>
        <v>2500</v>
      </c>
      <c r="I28" s="30">
        <f>G28*H28</f>
        <v>700000</v>
      </c>
      <c r="J28" s="6"/>
      <c r="K28" s="6"/>
    </row>
    <row r="29" spans="2:11" x14ac:dyDescent="0.2">
      <c r="F29" s="73" t="s">
        <v>68</v>
      </c>
      <c r="G29" s="76">
        <f>I29/H29</f>
        <v>94.031999999999996</v>
      </c>
      <c r="H29" s="73">
        <f>H28</f>
        <v>2500</v>
      </c>
      <c r="I29" s="76">
        <f>I28-I27</f>
        <v>235080</v>
      </c>
      <c r="J29" s="6"/>
    </row>
    <row r="30" spans="2:11" x14ac:dyDescent="0.2">
      <c r="I30" s="5"/>
      <c r="J30" s="6"/>
      <c r="K30" s="6"/>
    </row>
    <row r="31" spans="2:11" x14ac:dyDescent="0.2">
      <c r="F31" s="95" t="s">
        <v>75</v>
      </c>
      <c r="G31" s="95"/>
      <c r="H31" s="95"/>
      <c r="I31" s="95"/>
    </row>
    <row r="32" spans="2:11" x14ac:dyDescent="0.2">
      <c r="F32" s="95"/>
      <c r="G32" s="95"/>
      <c r="H32" s="95"/>
      <c r="I32" s="95"/>
      <c r="K32" s="7"/>
    </row>
    <row r="33" spans="8:11" x14ac:dyDescent="0.2">
      <c r="H33" s="1"/>
      <c r="I33" s="8"/>
      <c r="J33" s="10"/>
      <c r="K33" s="9"/>
    </row>
    <row r="34" spans="8:11" x14ac:dyDescent="0.2">
      <c r="I34" s="5"/>
      <c r="K34" s="5"/>
    </row>
    <row r="35" spans="8:11" x14ac:dyDescent="0.2">
      <c r="H35" s="11"/>
      <c r="I35" s="12"/>
      <c r="J35" s="13"/>
      <c r="K35" s="14"/>
    </row>
  </sheetData>
  <mergeCells count="1">
    <mergeCell ref="F31:I32"/>
  </mergeCells>
  <pageMargins left="0.70866141732283472" right="0.70866141732283472" top="0.74803149606299213" bottom="0.74803149606299213" header="0.31496062992125984" footer="0.31496062992125984"/>
  <pageSetup paperSize="9" scale="78" orientation="landscape" r:id="rId1"/>
  <headerFooter>
    <oddHeader>&amp;F</oddHead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B2:K38"/>
  <sheetViews>
    <sheetView zoomScale="90" zoomScaleNormal="90" zoomScalePageLayoutView="90" workbookViewId="0"/>
  </sheetViews>
  <sheetFormatPr baseColWidth="10" defaultRowHeight="16" x14ac:dyDescent="0.2"/>
  <cols>
    <col min="2" max="2" width="32" customWidth="1"/>
    <col min="3" max="3" width="16.1640625" customWidth="1"/>
    <col min="5" max="5" width="14.1640625" bestFit="1" customWidth="1"/>
    <col min="6" max="7" width="12.5" bestFit="1" customWidth="1"/>
  </cols>
  <sheetData>
    <row r="2" spans="2:5" x14ac:dyDescent="0.2">
      <c r="B2" s="77" t="s">
        <v>69</v>
      </c>
    </row>
    <row r="3" spans="2:5" x14ac:dyDescent="0.2">
      <c r="B3" s="73" t="s">
        <v>59</v>
      </c>
      <c r="C3" s="31">
        <f>'Q1- Méthode des CA'!C24</f>
        <v>197.23400000000001</v>
      </c>
      <c r="D3" s="72">
        <f>'Q1- Méthode des CA'!D24</f>
        <v>2500</v>
      </c>
      <c r="E3" s="31">
        <f>'Q1- Méthode des CA'!E24</f>
        <v>493085</v>
      </c>
    </row>
    <row r="4" spans="2:5" x14ac:dyDescent="0.2">
      <c r="B4" s="15" t="s">
        <v>47</v>
      </c>
      <c r="C4" s="78">
        <f>'Q1- Méthode des CA'!C25</f>
        <v>280</v>
      </c>
      <c r="D4" s="79">
        <f>'Q1- Méthode des CA'!D25</f>
        <v>2500</v>
      </c>
      <c r="E4" s="78">
        <f>'Q1- Méthode des CA'!E25</f>
        <v>700000</v>
      </c>
    </row>
    <row r="5" spans="2:5" x14ac:dyDescent="0.2">
      <c r="B5" s="73" t="s">
        <v>68</v>
      </c>
      <c r="C5" s="31">
        <f>'Q1- Méthode des CA'!C26</f>
        <v>82.766000000000005</v>
      </c>
      <c r="D5" s="72">
        <f>'Q1- Méthode des CA'!D26</f>
        <v>2500</v>
      </c>
      <c r="E5" s="31">
        <f>'Q1- Méthode des CA'!E26</f>
        <v>206915</v>
      </c>
    </row>
    <row r="6" spans="2:5" x14ac:dyDescent="0.2">
      <c r="D6" s="54"/>
    </row>
    <row r="7" spans="2:5" x14ac:dyDescent="0.2">
      <c r="B7" s="77" t="s">
        <v>70</v>
      </c>
      <c r="D7" s="54"/>
    </row>
    <row r="8" spans="2:5" x14ac:dyDescent="0.2">
      <c r="B8" s="73" t="s">
        <v>59</v>
      </c>
      <c r="C8" s="31">
        <f>'Q2- Méthode ABC'!G27</f>
        <v>185.96799999999999</v>
      </c>
      <c r="D8" s="72">
        <f>'Q2- Méthode ABC'!H27</f>
        <v>2500</v>
      </c>
      <c r="E8" s="31">
        <f>'Q2- Méthode ABC'!I27</f>
        <v>464920</v>
      </c>
    </row>
    <row r="9" spans="2:5" x14ac:dyDescent="0.2">
      <c r="B9" s="15" t="s">
        <v>47</v>
      </c>
      <c r="C9" s="78">
        <f>'Q2- Méthode ABC'!G28</f>
        <v>280</v>
      </c>
      <c r="D9" s="79">
        <f>'Q2- Méthode ABC'!H28</f>
        <v>2500</v>
      </c>
      <c r="E9" s="78">
        <f>'Q2- Méthode ABC'!I28</f>
        <v>700000</v>
      </c>
    </row>
    <row r="10" spans="2:5" x14ac:dyDescent="0.2">
      <c r="B10" s="73" t="s">
        <v>68</v>
      </c>
      <c r="C10" s="31">
        <f>'Q2- Méthode ABC'!G29</f>
        <v>94.031999999999996</v>
      </c>
      <c r="D10" s="72">
        <f>'Q2- Méthode ABC'!H29</f>
        <v>2500</v>
      </c>
      <c r="E10" s="31">
        <f>'Q2- Méthode ABC'!I29</f>
        <v>235080</v>
      </c>
    </row>
    <row r="12" spans="2:5" ht="15.75" customHeight="1" x14ac:dyDescent="0.2">
      <c r="B12" s="95" t="s">
        <v>84</v>
      </c>
      <c r="C12" s="95"/>
      <c r="D12" s="95"/>
      <c r="E12" s="95"/>
    </row>
    <row r="13" spans="2:5" x14ac:dyDescent="0.2">
      <c r="B13" s="95"/>
      <c r="C13" s="95"/>
      <c r="D13" s="95"/>
      <c r="E13" s="95"/>
    </row>
    <row r="14" spans="2:5" x14ac:dyDescent="0.2">
      <c r="B14" s="95"/>
      <c r="C14" s="95"/>
      <c r="D14" s="95"/>
      <c r="E14" s="95"/>
    </row>
    <row r="15" spans="2:5" x14ac:dyDescent="0.2">
      <c r="B15" s="95"/>
      <c r="C15" s="95"/>
      <c r="D15" s="95"/>
      <c r="E15" s="95"/>
    </row>
    <row r="17" spans="2:11" ht="15.75" customHeight="1" x14ac:dyDescent="0.2">
      <c r="B17" s="95" t="s">
        <v>76</v>
      </c>
      <c r="C17" s="95"/>
      <c r="D17" s="95"/>
      <c r="E17" s="95"/>
    </row>
    <row r="18" spans="2:11" x14ac:dyDescent="0.2">
      <c r="B18" s="95"/>
      <c r="C18" s="95"/>
      <c r="D18" s="95"/>
      <c r="E18" s="95"/>
    </row>
    <row r="19" spans="2:11" x14ac:dyDescent="0.2">
      <c r="E19" s="88"/>
    </row>
    <row r="20" spans="2:11" x14ac:dyDescent="0.2">
      <c r="B20" s="2" t="s">
        <v>77</v>
      </c>
      <c r="E20" s="88"/>
    </row>
    <row r="21" spans="2:11" x14ac:dyDescent="0.2">
      <c r="B21" s="1" t="str">
        <f>Données!B2</f>
        <v>Tableau 1 : Activité globale de l'entreprise</v>
      </c>
    </row>
    <row r="23" spans="2:11" ht="15.75" customHeight="1" x14ac:dyDescent="0.2">
      <c r="B23" s="16"/>
      <c r="C23" s="21" t="str">
        <f>Données!C4</f>
        <v>Activité Globale</v>
      </c>
      <c r="D23" s="21" t="str">
        <f>Données!D4</f>
        <v>Miniskope</v>
      </c>
      <c r="F23" s="99" t="s">
        <v>78</v>
      </c>
      <c r="G23" s="99" t="s">
        <v>79</v>
      </c>
    </row>
    <row r="24" spans="2:11" x14ac:dyDescent="0.2">
      <c r="B24" s="16" t="str">
        <f>Données!B5</f>
        <v>Chiffre d'affaires</v>
      </c>
      <c r="C24" s="32">
        <f>Données!C5</f>
        <v>2000000</v>
      </c>
      <c r="D24" s="17"/>
      <c r="E24" s="90"/>
      <c r="F24" s="100"/>
      <c r="G24" s="100"/>
    </row>
    <row r="25" spans="2:11" x14ac:dyDescent="0.2">
      <c r="B25" s="16" t="str">
        <f>Données!B6</f>
        <v>Nb de produits fabriqués et vendus</v>
      </c>
      <c r="C25" s="17">
        <f>Données!C6</f>
        <v>10000</v>
      </c>
      <c r="D25" s="17">
        <f>Données!D6</f>
        <v>2500</v>
      </c>
      <c r="F25" s="57"/>
      <c r="G25" s="92">
        <f t="shared" ref="G25:G30" si="0">D25/C25</f>
        <v>0.25</v>
      </c>
      <c r="H25" s="86" t="s">
        <v>80</v>
      </c>
    </row>
    <row r="26" spans="2:11" x14ac:dyDescent="0.2">
      <c r="B26" s="16" t="str">
        <f>Données!B7</f>
        <v>Nb de commandes Client</v>
      </c>
      <c r="C26" s="17">
        <f>Données!C7</f>
        <v>50</v>
      </c>
      <c r="D26" s="17">
        <f>Données!D7</f>
        <v>10</v>
      </c>
      <c r="F26" s="57">
        <f>'Q2- Méthode ABC'!G6</f>
        <v>97500</v>
      </c>
      <c r="G26" s="92">
        <f t="shared" si="0"/>
        <v>0.2</v>
      </c>
      <c r="H26" s="86" t="s">
        <v>81</v>
      </c>
    </row>
    <row r="27" spans="2:11" ht="15.75" customHeight="1" x14ac:dyDescent="0.2">
      <c r="B27" s="16" t="str">
        <f>Données!B8</f>
        <v>Nb de lots lancés</v>
      </c>
      <c r="C27" s="17">
        <f>Données!C8</f>
        <v>277</v>
      </c>
      <c r="D27" s="17">
        <f>Données!D8</f>
        <v>20</v>
      </c>
      <c r="F27" s="57">
        <f>'Q2- Méthode ABC'!G9</f>
        <v>55400</v>
      </c>
      <c r="G27" s="92">
        <f t="shared" si="0"/>
        <v>7.2202166064981949E-2</v>
      </c>
      <c r="H27" s="97" t="s">
        <v>82</v>
      </c>
      <c r="I27" s="98"/>
      <c r="J27" s="98"/>
      <c r="K27" s="98"/>
    </row>
    <row r="28" spans="2:11" x14ac:dyDescent="0.2">
      <c r="B28" s="16" t="str">
        <f>Données!B9</f>
        <v>Nb de modèles</v>
      </c>
      <c r="C28" s="17">
        <f>Données!C9</f>
        <v>5</v>
      </c>
      <c r="D28" s="17">
        <f>Données!D9</f>
        <v>1</v>
      </c>
      <c r="F28" s="57">
        <f>'Q2- Méthode ABC'!G8</f>
        <v>30100</v>
      </c>
      <c r="G28" s="92">
        <f t="shared" si="0"/>
        <v>0.2</v>
      </c>
      <c r="H28" s="97"/>
      <c r="I28" s="98"/>
      <c r="J28" s="98"/>
      <c r="K28" s="98"/>
    </row>
    <row r="29" spans="2:11" x14ac:dyDescent="0.2">
      <c r="B29" s="16" t="str">
        <f>Données!B10</f>
        <v>Nb de références des composants</v>
      </c>
      <c r="C29" s="17">
        <f>Données!C10</f>
        <v>200</v>
      </c>
      <c r="D29" s="17">
        <f>Données!D10</f>
        <v>40</v>
      </c>
      <c r="F29" s="57">
        <f>'Q2- Méthode ABC'!G7</f>
        <v>127000</v>
      </c>
      <c r="G29" s="92">
        <f t="shared" si="0"/>
        <v>0.2</v>
      </c>
      <c r="H29" s="97"/>
      <c r="I29" s="98"/>
      <c r="J29" s="98"/>
      <c r="K29" s="98"/>
    </row>
    <row r="30" spans="2:11" x14ac:dyDescent="0.2">
      <c r="B30" s="16" t="str">
        <f>Données!B11</f>
        <v>Nb HMOD</v>
      </c>
      <c r="C30" s="17">
        <f>Données!C11</f>
        <v>10000</v>
      </c>
      <c r="D30" s="17">
        <f>Données!D11</f>
        <v>2500</v>
      </c>
      <c r="F30" s="57">
        <f>'Q2- Méthode ABC'!G10</f>
        <v>280000</v>
      </c>
      <c r="G30" s="92">
        <f t="shared" si="0"/>
        <v>0.25</v>
      </c>
      <c r="H30" s="94"/>
      <c r="I30" s="91"/>
      <c r="J30" s="91"/>
      <c r="K30" s="91"/>
    </row>
    <row r="31" spans="2:11" x14ac:dyDescent="0.2">
      <c r="B31" s="16" t="str">
        <f>Données!B12</f>
        <v>Prix de vente unitaire de Miniskope</v>
      </c>
      <c r="C31" s="17"/>
      <c r="D31" s="25">
        <f>Données!D12</f>
        <v>280</v>
      </c>
      <c r="E31" s="90"/>
    </row>
    <row r="32" spans="2:11" ht="15.75" customHeight="1" x14ac:dyDescent="0.2">
      <c r="E32" s="93" t="s">
        <v>83</v>
      </c>
      <c r="F32" s="90">
        <f>F27+F29</f>
        <v>182400</v>
      </c>
      <c r="H32" s="96" t="s">
        <v>85</v>
      </c>
      <c r="I32" s="96"/>
      <c r="J32" s="96"/>
      <c r="K32" s="96"/>
    </row>
    <row r="33" spans="6:11" x14ac:dyDescent="0.2">
      <c r="F33" s="89">
        <f>F32/'Q2- Méthode ABC'!G11</f>
        <v>0.30915254237288137</v>
      </c>
      <c r="H33" s="96"/>
      <c r="I33" s="96"/>
      <c r="J33" s="96"/>
      <c r="K33" s="96"/>
    </row>
    <row r="34" spans="6:11" x14ac:dyDescent="0.2">
      <c r="H34" s="96"/>
      <c r="I34" s="96"/>
      <c r="J34" s="96"/>
      <c r="K34" s="96"/>
    </row>
    <row r="35" spans="6:11" x14ac:dyDescent="0.2">
      <c r="H35" s="96"/>
      <c r="I35" s="96"/>
      <c r="J35" s="96"/>
      <c r="K35" s="96"/>
    </row>
    <row r="36" spans="6:11" x14ac:dyDescent="0.2">
      <c r="H36" s="96"/>
      <c r="I36" s="96"/>
      <c r="J36" s="96"/>
      <c r="K36" s="96"/>
    </row>
    <row r="37" spans="6:11" x14ac:dyDescent="0.2">
      <c r="H37" s="96"/>
      <c r="I37" s="96"/>
      <c r="J37" s="96"/>
      <c r="K37" s="96"/>
    </row>
    <row r="38" spans="6:11" x14ac:dyDescent="0.2">
      <c r="H38" s="91"/>
      <c r="I38" s="91"/>
      <c r="J38" s="91"/>
      <c r="K38" s="91"/>
    </row>
  </sheetData>
  <mergeCells count="6">
    <mergeCell ref="H32:K37"/>
    <mergeCell ref="H27:K29"/>
    <mergeCell ref="B12:E15"/>
    <mergeCell ref="B17:E18"/>
    <mergeCell ref="F23:F24"/>
    <mergeCell ref="G23:G24"/>
  </mergeCells>
  <pageMargins left="0.70866141732283472" right="0.70866141732283472" top="0.74803149606299213" bottom="0.74803149606299213" header="0.31496062992125984" footer="0.31496062992125984"/>
  <pageSetup paperSize="9" scale="77" orientation="landscape" r:id="rId1"/>
  <headerFooter>
    <oddHeader>&amp;F</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Données</vt:lpstr>
      <vt:lpstr>Q1- Méthode des CA</vt:lpstr>
      <vt:lpstr>Q2- Méthode ABC</vt:lpstr>
      <vt:lpstr>Commentaires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Utilisateur Microsoft Office</cp:lastModifiedBy>
  <cp:lastPrinted>2016-05-18T13:46:05Z</cp:lastPrinted>
  <dcterms:created xsi:type="dcterms:W3CDTF">2016-03-10T07:35:47Z</dcterms:created>
  <dcterms:modified xsi:type="dcterms:W3CDTF">2019-11-19T08:42:48Z</dcterms:modified>
</cp:coreProperties>
</file>