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73A9F871D5465C/Documents/L3 CVA 2025 2026/"/>
    </mc:Choice>
  </mc:AlternateContent>
  <xr:revisionPtr revIDLastSave="782" documentId="8_{B46F31C7-4DDD-4471-A0DF-A71DA7D092AB}" xr6:coauthVersionLast="47" xr6:coauthVersionMax="47" xr10:uidLastSave="{729471EE-13B3-443A-85CA-BB19B002339D}"/>
  <bookViews>
    <workbookView xWindow="-120" yWindow="-120" windowWidth="19440" windowHeight="11520" firstSheet="3" activeTab="8" xr2:uid="{62D6A76B-C096-4027-BF39-188232DEBCC3}"/>
  </bookViews>
  <sheets>
    <sheet name="zone nommée" sheetId="18" r:id="rId1"/>
    <sheet name=" " sheetId="13" r:id="rId2"/>
    <sheet name="Rv - Rx Telephone" sheetId="7" r:id="rId3"/>
    <sheet name="base produit" sheetId="8" r:id="rId4"/>
    <sheet name="matrice" sheetId="9" r:id="rId5"/>
    <sheet name="facturation matrice" sheetId="10" r:id="rId6"/>
    <sheet name="crédit" sheetId="11" r:id="rId7"/>
    <sheet name="  " sheetId="14" r:id="rId8"/>
    <sheet name="graph" sheetId="12" r:id="rId9"/>
    <sheet name="   " sheetId="17" r:id="rId10"/>
    <sheet name="dates" sheetId="16" r:id="rId11"/>
  </sheets>
  <definedNames>
    <definedName name="code_art">'base produit'!$A$22:$A$48</definedName>
    <definedName name="marge">'zone nommée'!$C$2</definedName>
    <definedName name="pp1_art">'base produit'!$I$22:$I$48</definedName>
    <definedName name="pp2_art">'base produit'!$J$22:$J$48</definedName>
    <definedName name="pvttc">'zone nommée'!$E$5:$E$7</definedName>
    <definedName name="tva_10">'zone nommée'!$D$2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1" l="1"/>
  <c r="C3" i="11"/>
  <c r="D2" i="11"/>
  <c r="C2" i="11"/>
  <c r="B20" i="16"/>
  <c r="B21" i="16"/>
  <c r="C8" i="16"/>
  <c r="B16" i="16"/>
  <c r="E7" i="10"/>
  <c r="E8" i="10"/>
  <c r="E9" i="10"/>
  <c r="E10" i="10"/>
  <c r="E11" i="10"/>
  <c r="E12" i="10"/>
  <c r="E13" i="10"/>
  <c r="E14" i="10"/>
  <c r="E15" i="10"/>
  <c r="E16" i="10"/>
  <c r="B7" i="10"/>
  <c r="C8" i="10"/>
  <c r="C9" i="10"/>
  <c r="C10" i="10"/>
  <c r="C11" i="10"/>
  <c r="C12" i="10"/>
  <c r="C13" i="10"/>
  <c r="C14" i="10"/>
  <c r="C15" i="10"/>
  <c r="C16" i="10"/>
  <c r="C7" i="10"/>
  <c r="B8" i="10"/>
  <c r="B9" i="10"/>
  <c r="B10" i="10"/>
  <c r="B11" i="10"/>
  <c r="B12" i="10"/>
  <c r="B13" i="10"/>
  <c r="B14" i="10"/>
  <c r="B15" i="10"/>
  <c r="B16" i="10"/>
  <c r="B14" i="8"/>
  <c r="C14" i="8"/>
  <c r="B15" i="8"/>
  <c r="C15" i="8"/>
  <c r="C13" i="8"/>
  <c r="B13" i="8"/>
  <c r="B4" i="8"/>
  <c r="D5" i="8"/>
  <c r="D6" i="8"/>
  <c r="D7" i="8"/>
  <c r="D8" i="8"/>
  <c r="D9" i="8"/>
  <c r="D4" i="8"/>
  <c r="C5" i="8"/>
  <c r="C6" i="8"/>
  <c r="C7" i="8"/>
  <c r="C8" i="8"/>
  <c r="C9" i="8"/>
  <c r="C4" i="8"/>
  <c r="B5" i="8"/>
  <c r="B6" i="8"/>
  <c r="B7" i="8"/>
  <c r="B8" i="8"/>
  <c r="B9" i="8"/>
  <c r="B9" i="7"/>
  <c r="C9" i="7"/>
  <c r="C4" i="7"/>
  <c r="B4" i="7"/>
  <c r="B8" i="7"/>
  <c r="C3" i="7"/>
  <c r="B3" i="7"/>
  <c r="B11" i="18"/>
  <c r="D6" i="18"/>
  <c r="D7" i="18"/>
  <c r="D5" i="18"/>
  <c r="E5" i="18" s="1"/>
  <c r="C7" i="18"/>
  <c r="C6" i="18"/>
  <c r="C5" i="18"/>
  <c r="F8" i="12"/>
  <c r="F9" i="12"/>
  <c r="E13" i="12"/>
  <c r="D13" i="12"/>
  <c r="C13" i="12"/>
  <c r="B13" i="12"/>
  <c r="E12" i="12"/>
  <c r="D12" i="12"/>
  <c r="C12" i="12"/>
  <c r="B12" i="12"/>
  <c r="E11" i="12"/>
  <c r="D11" i="12"/>
  <c r="C11" i="12"/>
  <c r="B11" i="12"/>
  <c r="E10" i="12"/>
  <c r="D10" i="12"/>
  <c r="C10" i="12"/>
  <c r="B10" i="12"/>
  <c r="F7" i="12"/>
  <c r="F6" i="12"/>
  <c r="F5" i="12"/>
  <c r="F13" i="12" s="1"/>
  <c r="E6" i="18" l="1"/>
  <c r="E7" i="18"/>
  <c r="F10" i="12"/>
  <c r="F11" i="12"/>
  <c r="F12" i="12"/>
</calcChain>
</file>

<file path=xl/sharedStrings.xml><?xml version="1.0" encoding="utf-8"?>
<sst xmlns="http://schemas.openxmlformats.org/spreadsheetml/2006/main" count="313" uniqueCount="193">
  <si>
    <t>Saisir le  prénom pour afficher le téléphone et l'adresse</t>
  </si>
  <si>
    <t>PRENOM</t>
  </si>
  <si>
    <t>TELEPHONE</t>
  </si>
  <si>
    <t>ADRESSE</t>
  </si>
  <si>
    <t>PATRICIA</t>
  </si>
  <si>
    <t>01 48 75 69 66</t>
  </si>
  <si>
    <t>AV HOCHE</t>
  </si>
  <si>
    <t>MARTINE</t>
  </si>
  <si>
    <t>03 44 71 77 56</t>
  </si>
  <si>
    <t>CHANTILLY</t>
  </si>
  <si>
    <t>AMELIE</t>
  </si>
  <si>
    <t>01 45 78 98 63</t>
  </si>
  <si>
    <t>MADELEINE</t>
  </si>
  <si>
    <t>FRANCOISE</t>
  </si>
  <si>
    <t>01 42 56 98 73</t>
  </si>
  <si>
    <t>NATION</t>
  </si>
  <si>
    <t>SYLVIE</t>
  </si>
  <si>
    <t>01 45 24 56 63</t>
  </si>
  <si>
    <t>PLACE VENDOME</t>
  </si>
  <si>
    <t>code article</t>
  </si>
  <si>
    <t>designation</t>
  </si>
  <si>
    <t>calibre</t>
  </si>
  <si>
    <t>prix</t>
  </si>
  <si>
    <t>Article</t>
  </si>
  <si>
    <t xml:space="preserve">code1 </t>
  </si>
  <si>
    <t>code2</t>
  </si>
  <si>
    <t>V1</t>
  </si>
  <si>
    <t>PAS</t>
  </si>
  <si>
    <t>PP1 % famille</t>
  </si>
  <si>
    <t>PP2 % famille</t>
  </si>
  <si>
    <t>PMB % famille</t>
  </si>
  <si>
    <t>PP1 % article</t>
  </si>
  <si>
    <t>PP2 % article</t>
  </si>
  <si>
    <t>PMB % article</t>
  </si>
  <si>
    <t>PP1 €</t>
  </si>
  <si>
    <t>PP2 €</t>
  </si>
  <si>
    <t>PMB €</t>
  </si>
  <si>
    <t>Libellé article</t>
  </si>
  <si>
    <t>Calibre</t>
  </si>
  <si>
    <t>UF</t>
  </si>
  <si>
    <t>Code gamme</t>
  </si>
  <si>
    <t>PRB</t>
  </si>
  <si>
    <t>Les entrées</t>
  </si>
  <si>
    <t>Les produits cocktail</t>
  </si>
  <si>
    <t>Assortiment de mini-croustades</t>
  </si>
  <si>
    <t>CT 5 PLATEAUX 25 PC         14 G</t>
  </si>
  <si>
    <t>PC</t>
  </si>
  <si>
    <t>GN</t>
  </si>
  <si>
    <t>Assortiment de mini-wraps</t>
  </si>
  <si>
    <t>CT 3 ST X 16 PC             15 G</t>
  </si>
  <si>
    <t>Assortiment de verrines salées gourmandes</t>
  </si>
  <si>
    <t>CT 4 PL X 6 PC              35 G</t>
  </si>
  <si>
    <t>Cake aux cèpes</t>
  </si>
  <si>
    <t>CT 8 PC                    245 G</t>
  </si>
  <si>
    <t>Assortiment de plaques de pain de mie et de viennoiserie 4 couleurs</t>
  </si>
  <si>
    <t>CT 20 PQ                   250 G</t>
  </si>
  <si>
    <t>PQ</t>
  </si>
  <si>
    <t>Beignet d'oignon en anneau</t>
  </si>
  <si>
    <t>CT 6ST             16 G ENV 1 KG</t>
  </si>
  <si>
    <t>KG</t>
  </si>
  <si>
    <t>Mini navette nature</t>
  </si>
  <si>
    <t>CT 50 PC                    15 G</t>
  </si>
  <si>
    <t>CT</t>
  </si>
  <si>
    <t>OP</t>
  </si>
  <si>
    <t>Demi avocat</t>
  </si>
  <si>
    <t>CT 5 ST                     1 KG</t>
  </si>
  <si>
    <t>Guacamole</t>
  </si>
  <si>
    <t xml:space="preserve">               1KG</t>
  </si>
  <si>
    <t>Chili cheese nuggets</t>
  </si>
  <si>
    <t>CT 6 ST                     1 KG</t>
  </si>
  <si>
    <t>Gougère emmental-comté</t>
  </si>
  <si>
    <t>CT 240 PC                   14 G</t>
  </si>
  <si>
    <t>Bouchées camembert</t>
  </si>
  <si>
    <t>Assortiment apéritif cru</t>
  </si>
  <si>
    <t>CT 4 ST X 60 PC             3 KG</t>
  </si>
  <si>
    <t>Mozzarella sticks</t>
  </si>
  <si>
    <t>CT 6ST                       1KG</t>
  </si>
  <si>
    <t>Cream Cheese Peppadew</t>
  </si>
  <si>
    <t>Assortiment mini-brochettes de poulet</t>
  </si>
  <si>
    <t>CT 100 PC X 4 BT            15 G</t>
  </si>
  <si>
    <t>Assortiment de feuilletés cocktail crus</t>
  </si>
  <si>
    <t>CT 4 ST             20 G X 32 PC</t>
  </si>
  <si>
    <t>Pain surprise</t>
  </si>
  <si>
    <t>CT 2 PC X 50 TR           1.1 KG</t>
  </si>
  <si>
    <t>Pain surprise campagnard</t>
  </si>
  <si>
    <t>CT 1 PC                    900 G</t>
  </si>
  <si>
    <t>Assortiment de sandwichs lunch</t>
  </si>
  <si>
    <t>CT 1 PL X 18 PC             21 G</t>
  </si>
  <si>
    <t>PL</t>
  </si>
  <si>
    <t>Pain nordique surprise</t>
  </si>
  <si>
    <t>CT 2 PC                    650 G</t>
  </si>
  <si>
    <t>Assortiment de bouchées asiatiques</t>
  </si>
  <si>
    <t>CT 3 X 50 PC                15 G</t>
  </si>
  <si>
    <t>Pain surprise "Le Gratiné"</t>
  </si>
  <si>
    <t>CT 2 PC                    950 G</t>
  </si>
  <si>
    <t>CGR</t>
  </si>
  <si>
    <t>Croquille d'escargot</t>
  </si>
  <si>
    <t>CT 8 BQ X 48 PC          9 G ENV</t>
  </si>
  <si>
    <t>BQ</t>
  </si>
  <si>
    <t>Assortiment de canapés</t>
  </si>
  <si>
    <t>CT 1 PL                    520 G</t>
  </si>
  <si>
    <t>Assortiment dînatoire</t>
  </si>
  <si>
    <t xml:space="preserve">                        CT 420 G</t>
  </si>
  <si>
    <t>Assortiment de canapés traiteur</t>
  </si>
  <si>
    <t>CT 140 PC                  7-8 G</t>
  </si>
  <si>
    <t>Matrice</t>
  </si>
  <si>
    <t>ref</t>
  </si>
  <si>
    <t>produit</t>
  </si>
  <si>
    <t>alsace</t>
  </si>
  <si>
    <t>bordeaux</t>
  </si>
  <si>
    <t>camembert</t>
  </si>
  <si>
    <t>haricot</t>
  </si>
  <si>
    <t>jambon</t>
  </si>
  <si>
    <t>patate</t>
  </si>
  <si>
    <t>poire</t>
  </si>
  <si>
    <t>pomme</t>
  </si>
  <si>
    <t>But</t>
  </si>
  <si>
    <t>en tapant la ref du produit dans la colonne A je veux faire apparaître automatiquement le produit et le prix</t>
  </si>
  <si>
    <t>Ref (à saisir)</t>
  </si>
  <si>
    <t>Produit</t>
  </si>
  <si>
    <t>Prix</t>
  </si>
  <si>
    <t>Qté</t>
  </si>
  <si>
    <t>Total</t>
  </si>
  <si>
    <t>Age</t>
  </si>
  <si>
    <t>Taux de crédit</t>
  </si>
  <si>
    <t>Banque</t>
  </si>
  <si>
    <t>Tranche d'âge</t>
  </si>
  <si>
    <t>Limite</t>
  </si>
  <si>
    <t>18-24</t>
  </si>
  <si>
    <t>Banque 1</t>
  </si>
  <si>
    <t>25-34</t>
  </si>
  <si>
    <t>Banque 2</t>
  </si>
  <si>
    <t>35-59</t>
  </si>
  <si>
    <t>Banque 3</t>
  </si>
  <si>
    <t>60 et +</t>
  </si>
  <si>
    <t>Banque 4</t>
  </si>
  <si>
    <t>Trim 1</t>
  </si>
  <si>
    <t>Trim 2</t>
  </si>
  <si>
    <t>Trim 3</t>
  </si>
  <si>
    <t>Trim 4</t>
  </si>
  <si>
    <t>TOTAL</t>
  </si>
  <si>
    <t>TAHITI</t>
  </si>
  <si>
    <t>HAWAI</t>
  </si>
  <si>
    <t>Espagne</t>
  </si>
  <si>
    <t>TIBET</t>
  </si>
  <si>
    <t>MOYENNE</t>
  </si>
  <si>
    <t>MAX</t>
  </si>
  <si>
    <t>MIN</t>
  </si>
  <si>
    <t>Italie</t>
  </si>
  <si>
    <t>Destinations</t>
  </si>
  <si>
    <t xml:space="preserve">  </t>
  </si>
  <si>
    <t>Résultats Année 2025</t>
  </si>
  <si>
    <t>Dates</t>
  </si>
  <si>
    <t>Formats</t>
  </si>
  <si>
    <t>jj/mm/aaaa</t>
  </si>
  <si>
    <t>Format Date Courte</t>
  </si>
  <si>
    <t>jjjj jj mmmm aaaa</t>
  </si>
  <si>
    <t>Format Date Longue</t>
  </si>
  <si>
    <t>Format Personnalisé</t>
  </si>
  <si>
    <t>Formats non valables</t>
  </si>
  <si>
    <t>Calculs sur les dates</t>
  </si>
  <si>
    <t>Format Date</t>
  </si>
  <si>
    <t>Format Numérique</t>
  </si>
  <si>
    <t>1er jour du calendrier</t>
  </si>
  <si>
    <t>date du jour</t>
  </si>
  <si>
    <t>date du jour + 4</t>
  </si>
  <si>
    <t>date d'arrivée</t>
  </si>
  <si>
    <t>date de départ</t>
  </si>
  <si>
    <t>nb de jours</t>
  </si>
  <si>
    <t>marge</t>
  </si>
  <si>
    <t>tva</t>
  </si>
  <si>
    <t>prix achat</t>
  </si>
  <si>
    <t>prix vente ht</t>
  </si>
  <si>
    <t>montant tva</t>
  </si>
  <si>
    <t>prix vente ttc</t>
  </si>
  <si>
    <t>article 1</t>
  </si>
  <si>
    <t>article 2</t>
  </si>
  <si>
    <t>article 3</t>
  </si>
  <si>
    <t xml:space="preserve">Le total est de : </t>
  </si>
  <si>
    <t>impossible</t>
  </si>
  <si>
    <t>avec RechercheV</t>
  </si>
  <si>
    <t>avec RechercheX</t>
  </si>
  <si>
    <t>RechercheX</t>
  </si>
  <si>
    <t>25 12 2025</t>
  </si>
  <si>
    <t>25_12_2025</t>
  </si>
  <si>
    <t>jj-mmmm</t>
  </si>
  <si>
    <t>jj</t>
  </si>
  <si>
    <t>jjj</t>
  </si>
  <si>
    <t>jeu</t>
  </si>
  <si>
    <t>jjjj</t>
  </si>
  <si>
    <t>jeudi</t>
  </si>
  <si>
    <t>Avec RechercheX, mode correspondance = -1</t>
  </si>
  <si>
    <t>Avec RechercheV, Valeur proche = 1 ou VRAI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</si>
</sst>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m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9"/>
      <color indexed="9"/>
      <name val="Arial"/>
      <family val="2"/>
    </font>
    <font>
      <sz val="14"/>
      <color indexed="10"/>
      <name val="Arial"/>
      <family val="2"/>
    </font>
    <font>
      <b/>
      <sz val="10"/>
      <name val="Arial"/>
      <family val="2"/>
    </font>
    <font>
      <b/>
      <sz val="10"/>
      <color indexed="4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92D05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13"/>
        <bgColor indexed="3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2" applyFont="1"/>
    <xf numFmtId="14" fontId="2" fillId="0" borderId="0" xfId="1" applyNumberFormat="1" applyFont="1"/>
    <xf numFmtId="15" fontId="2" fillId="0" borderId="0" xfId="1" applyNumberFormat="1" applyFont="1"/>
    <xf numFmtId="0" fontId="2" fillId="0" borderId="0" xfId="1" applyFont="1" applyAlignment="1">
      <alignment horizontal="center"/>
    </xf>
    <xf numFmtId="0" fontId="5" fillId="0" borderId="0" xfId="2" applyFont="1"/>
    <xf numFmtId="0" fontId="5" fillId="0" borderId="0" xfId="1" applyFont="1"/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4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7" borderId="0" xfId="1" applyFont="1" applyFill="1" applyAlignment="1">
      <alignment vertical="center" wrapText="1"/>
    </xf>
    <xf numFmtId="4" fontId="10" fillId="6" borderId="0" xfId="1" applyNumberFormat="1" applyFont="1" applyFill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4" fontId="1" fillId="7" borderId="0" xfId="1" applyNumberFormat="1" applyFill="1" applyAlignment="1">
      <alignment horizontal="center" vertical="center"/>
    </xf>
    <xf numFmtId="9" fontId="1" fillId="7" borderId="0" xfId="1" applyNumberFormat="1" applyFill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2" xfId="1" applyFont="1" applyBorder="1"/>
    <xf numFmtId="0" fontId="1" fillId="0" borderId="2" xfId="1" applyBorder="1"/>
    <xf numFmtId="0" fontId="12" fillId="0" borderId="0" xfId="1" applyFont="1" applyAlignment="1">
      <alignment horizontal="center"/>
    </xf>
    <xf numFmtId="0" fontId="6" fillId="0" borderId="0" xfId="1" applyFont="1"/>
    <xf numFmtId="0" fontId="1" fillId="4" borderId="0" xfId="1" applyFill="1"/>
    <xf numFmtId="0" fontId="5" fillId="2" borderId="0" xfId="2" applyFont="1" applyFill="1" applyAlignment="1">
      <alignment horizontal="center"/>
    </xf>
    <xf numFmtId="10" fontId="2" fillId="3" borderId="0" xfId="3" applyNumberFormat="1" applyFont="1" applyFill="1" applyAlignment="1">
      <alignment horizontal="center"/>
    </xf>
    <xf numFmtId="10" fontId="0" fillId="0" borderId="0" xfId="3" applyNumberFormat="1" applyFont="1" applyAlignment="1">
      <alignment horizontal="center"/>
    </xf>
    <xf numFmtId="0" fontId="1" fillId="8" borderId="0" xfId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9" borderId="0" xfId="0" applyFill="1"/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16" fillId="6" borderId="0" xfId="1" applyFont="1" applyFill="1" applyAlignment="1">
      <alignment vertical="center" wrapText="1"/>
    </xf>
    <xf numFmtId="0" fontId="16" fillId="6" borderId="0" xfId="1" applyFont="1" applyFill="1" applyAlignment="1">
      <alignment horizontal="center" vertical="center" wrapText="1"/>
    </xf>
    <xf numFmtId="0" fontId="1" fillId="0" borderId="0" xfId="1" applyAlignment="1">
      <alignment horizontal="left"/>
    </xf>
    <xf numFmtId="0" fontId="1" fillId="10" borderId="0" xfId="1" applyFill="1"/>
    <xf numFmtId="0" fontId="1" fillId="9" borderId="0" xfId="1" applyFill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0" fillId="4" borderId="0" xfId="0" applyFill="1"/>
    <xf numFmtId="165" fontId="17" fillId="0" borderId="0" xfId="0" applyNumberFormat="1" applyFont="1"/>
    <xf numFmtId="14" fontId="0" fillId="0" borderId="0" xfId="0" applyNumberFormat="1" applyAlignment="1">
      <alignment horizontal="right"/>
    </xf>
    <xf numFmtId="0" fontId="1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0" fillId="8" borderId="0" xfId="0" applyFill="1" applyAlignment="1">
      <alignment horizontal="center"/>
    </xf>
    <xf numFmtId="10" fontId="1" fillId="0" borderId="0" xfId="4" applyNumberFormat="1" applyFont="1"/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14" fillId="4" borderId="1" xfId="0" applyFont="1" applyFill="1" applyBorder="1"/>
    <xf numFmtId="0" fontId="0" fillId="4" borderId="1" xfId="0" applyFill="1" applyBorder="1"/>
    <xf numFmtId="0" fontId="17" fillId="0" borderId="6" xfId="0" applyFont="1" applyBorder="1"/>
    <xf numFmtId="0" fontId="17" fillId="0" borderId="1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5" xfId="0" applyFont="1" applyBorder="1"/>
  </cellXfs>
  <cellStyles count="5">
    <cellStyle name="Normal" xfId="0" builtinId="0"/>
    <cellStyle name="Normal 2" xfId="1" xr:uid="{F4745C54-7FA1-4062-B151-EB8246142BEA}"/>
    <cellStyle name="Normal_RECHERCHE" xfId="2" xr:uid="{6EF1451F-1D6C-40AB-B3F8-20E1785CF50E}"/>
    <cellStyle name="Pourcentage" xfId="4" builtinId="5"/>
    <cellStyle name="Pourcentage 2" xfId="3" xr:uid="{60DC0B7F-530C-45A5-9B96-7277F6433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Histogramme Groupé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Trim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graph!$B$5:$B$9</c:f>
              <c:numCache>
                <c:formatCode>General</c:formatCode>
                <c:ptCount val="5"/>
                <c:pt idx="0">
                  <c:v>1500</c:v>
                </c:pt>
                <c:pt idx="1">
                  <c:v>2000</c:v>
                </c:pt>
                <c:pt idx="2">
                  <c:v>2200</c:v>
                </c:pt>
                <c:pt idx="3">
                  <c:v>1500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211-A057-3604019DB12A}"/>
            </c:ext>
          </c:extLst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Trim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graph!$C$5:$C$9</c:f>
              <c:numCache>
                <c:formatCode>General</c:formatCode>
                <c:ptCount val="5"/>
                <c:pt idx="0">
                  <c:v>3000</c:v>
                </c:pt>
                <c:pt idx="1">
                  <c:v>3500</c:v>
                </c:pt>
                <c:pt idx="2">
                  <c:v>2500</c:v>
                </c:pt>
                <c:pt idx="3">
                  <c:v>2000</c:v>
                </c:pt>
                <c:pt idx="4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211-A057-3604019DB12A}"/>
            </c:ext>
          </c:extLst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Trim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graph!$D$5:$D$9</c:f>
              <c:numCache>
                <c:formatCode>General</c:formatCode>
                <c:ptCount val="5"/>
                <c:pt idx="0">
                  <c:v>1400</c:v>
                </c:pt>
                <c:pt idx="1">
                  <c:v>900</c:v>
                </c:pt>
                <c:pt idx="2">
                  <c:v>2600</c:v>
                </c:pt>
                <c:pt idx="3">
                  <c:v>1800</c:v>
                </c:pt>
                <c:pt idx="4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211-A057-3604019DB12A}"/>
            </c:ext>
          </c:extLst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Trim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graph!$E$5:$E$9</c:f>
              <c:numCache>
                <c:formatCode>General</c:formatCode>
                <c:ptCount val="5"/>
                <c:pt idx="0">
                  <c:v>1800</c:v>
                </c:pt>
                <c:pt idx="1">
                  <c:v>1600</c:v>
                </c:pt>
                <c:pt idx="2">
                  <c:v>2400</c:v>
                </c:pt>
                <c:pt idx="3">
                  <c:v>1900</c:v>
                </c:pt>
                <c:pt idx="4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F-4211-A057-3604019D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978896"/>
        <c:axId val="379980816"/>
      </c:barChart>
      <c:catAx>
        <c:axId val="3799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980816"/>
        <c:crosses val="autoZero"/>
        <c:auto val="1"/>
        <c:lblAlgn val="ctr"/>
        <c:lblOffset val="100"/>
        <c:noMultiLvlLbl val="0"/>
      </c:catAx>
      <c:valAx>
        <c:axId val="37998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97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 Empilé en valeurs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Trim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graph!$B$5:$B$9</c:f>
              <c:numCache>
                <c:formatCode>General</c:formatCode>
                <c:ptCount val="5"/>
                <c:pt idx="0">
                  <c:v>1500</c:v>
                </c:pt>
                <c:pt idx="1">
                  <c:v>2000</c:v>
                </c:pt>
                <c:pt idx="2">
                  <c:v>2200</c:v>
                </c:pt>
                <c:pt idx="3">
                  <c:v>1500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1-4675-9D58-9615D89F7CCF}"/>
            </c:ext>
          </c:extLst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Trim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graph!$C$5:$C$9</c:f>
              <c:numCache>
                <c:formatCode>General</c:formatCode>
                <c:ptCount val="5"/>
                <c:pt idx="0">
                  <c:v>3000</c:v>
                </c:pt>
                <c:pt idx="1">
                  <c:v>3500</c:v>
                </c:pt>
                <c:pt idx="2">
                  <c:v>2500</c:v>
                </c:pt>
                <c:pt idx="3">
                  <c:v>2000</c:v>
                </c:pt>
                <c:pt idx="4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1-4675-9D58-9615D89F7CCF}"/>
            </c:ext>
          </c:extLst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Trim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graph!$D$5:$D$9</c:f>
              <c:numCache>
                <c:formatCode>General</c:formatCode>
                <c:ptCount val="5"/>
                <c:pt idx="0">
                  <c:v>1400</c:v>
                </c:pt>
                <c:pt idx="1">
                  <c:v>900</c:v>
                </c:pt>
                <c:pt idx="2">
                  <c:v>2600</c:v>
                </c:pt>
                <c:pt idx="3">
                  <c:v>1800</c:v>
                </c:pt>
                <c:pt idx="4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1-4675-9D58-9615D89F7CCF}"/>
            </c:ext>
          </c:extLst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Trim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graph!$E$5:$E$9</c:f>
              <c:numCache>
                <c:formatCode>General</c:formatCode>
                <c:ptCount val="5"/>
                <c:pt idx="0">
                  <c:v>1800</c:v>
                </c:pt>
                <c:pt idx="1">
                  <c:v>1600</c:v>
                </c:pt>
                <c:pt idx="2">
                  <c:v>2400</c:v>
                </c:pt>
                <c:pt idx="3">
                  <c:v>1900</c:v>
                </c:pt>
                <c:pt idx="4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1-4675-9D58-9615D89F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5537024"/>
        <c:axId val="605538944"/>
      </c:barChart>
      <c:catAx>
        <c:axId val="6055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538944"/>
        <c:crosses val="autoZero"/>
        <c:auto val="1"/>
        <c:lblAlgn val="ctr"/>
        <c:lblOffset val="100"/>
        <c:noMultiLvlLbl val="0"/>
      </c:catAx>
      <c:valAx>
        <c:axId val="60553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53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 Empilé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Trim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graph!$B$5:$B$9</c:f>
              <c:numCache>
                <c:formatCode>General</c:formatCode>
                <c:ptCount val="5"/>
                <c:pt idx="0">
                  <c:v>1500</c:v>
                </c:pt>
                <c:pt idx="1">
                  <c:v>2000</c:v>
                </c:pt>
                <c:pt idx="2">
                  <c:v>2200</c:v>
                </c:pt>
                <c:pt idx="3">
                  <c:v>1500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5-448D-B7A8-17124513B12F}"/>
            </c:ext>
          </c:extLst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Trim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graph!$C$5:$C$9</c:f>
              <c:numCache>
                <c:formatCode>General</c:formatCode>
                <c:ptCount val="5"/>
                <c:pt idx="0">
                  <c:v>3000</c:v>
                </c:pt>
                <c:pt idx="1">
                  <c:v>3500</c:v>
                </c:pt>
                <c:pt idx="2">
                  <c:v>2500</c:v>
                </c:pt>
                <c:pt idx="3">
                  <c:v>2000</c:v>
                </c:pt>
                <c:pt idx="4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D5-448D-B7A8-17124513B12F}"/>
            </c:ext>
          </c:extLst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Trim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graph!$D$5:$D$9</c:f>
              <c:numCache>
                <c:formatCode>General</c:formatCode>
                <c:ptCount val="5"/>
                <c:pt idx="0">
                  <c:v>1400</c:v>
                </c:pt>
                <c:pt idx="1">
                  <c:v>900</c:v>
                </c:pt>
                <c:pt idx="2">
                  <c:v>2600</c:v>
                </c:pt>
                <c:pt idx="3">
                  <c:v>1800</c:v>
                </c:pt>
                <c:pt idx="4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D5-448D-B7A8-17124513B12F}"/>
            </c:ext>
          </c:extLst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Trim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graph!$E$5:$E$9</c:f>
              <c:numCache>
                <c:formatCode>General</c:formatCode>
                <c:ptCount val="5"/>
                <c:pt idx="0">
                  <c:v>1800</c:v>
                </c:pt>
                <c:pt idx="1">
                  <c:v>1600</c:v>
                </c:pt>
                <c:pt idx="2">
                  <c:v>2400</c:v>
                </c:pt>
                <c:pt idx="3">
                  <c:v>1900</c:v>
                </c:pt>
                <c:pt idx="4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D5-448D-B7A8-17124513B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304720"/>
        <c:axId val="617305200"/>
      </c:barChart>
      <c:catAx>
        <c:axId val="61730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7305200"/>
        <c:crosses val="autoZero"/>
        <c:auto val="1"/>
        <c:lblAlgn val="ctr"/>
        <c:lblOffset val="100"/>
        <c:noMultiLvlLbl val="0"/>
      </c:catAx>
      <c:valAx>
        <c:axId val="61730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730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Barres Horizontales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Trim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graph!$A$10:$A$13</c:f>
              <c:strCache>
                <c:ptCount val="4"/>
                <c:pt idx="0">
                  <c:v>TOTAL</c:v>
                </c:pt>
                <c:pt idx="1">
                  <c:v>MOYENNE</c:v>
                </c:pt>
                <c:pt idx="2">
                  <c:v>MAX</c:v>
                </c:pt>
                <c:pt idx="3">
                  <c:v>MIN</c:v>
                </c:pt>
              </c:strCache>
            </c:strRef>
          </c:cat>
          <c:val>
            <c:numRef>
              <c:f>graph!$B$10:$B$13</c:f>
              <c:numCache>
                <c:formatCode>General</c:formatCode>
                <c:ptCount val="4"/>
                <c:pt idx="0">
                  <c:v>8200</c:v>
                </c:pt>
                <c:pt idx="1">
                  <c:v>1640</c:v>
                </c:pt>
                <c:pt idx="2">
                  <c:v>2200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E-41E6-882C-CC1878C3240D}"/>
            </c:ext>
          </c:extLst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Trim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graph!$A$10:$A$13</c:f>
              <c:strCache>
                <c:ptCount val="4"/>
                <c:pt idx="0">
                  <c:v>TOTAL</c:v>
                </c:pt>
                <c:pt idx="1">
                  <c:v>MOYENNE</c:v>
                </c:pt>
                <c:pt idx="2">
                  <c:v>MAX</c:v>
                </c:pt>
                <c:pt idx="3">
                  <c:v>MIN</c:v>
                </c:pt>
              </c:strCache>
            </c:strRef>
          </c:cat>
          <c:val>
            <c:numRef>
              <c:f>graph!$C$10:$C$13</c:f>
              <c:numCache>
                <c:formatCode>General</c:formatCode>
                <c:ptCount val="4"/>
                <c:pt idx="0">
                  <c:v>12900</c:v>
                </c:pt>
                <c:pt idx="1">
                  <c:v>2580</c:v>
                </c:pt>
                <c:pt idx="2">
                  <c:v>3500</c:v>
                </c:pt>
                <c:pt idx="3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E-41E6-882C-CC1878C3240D}"/>
            </c:ext>
          </c:extLst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Trim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graph!$A$10:$A$13</c:f>
              <c:strCache>
                <c:ptCount val="4"/>
                <c:pt idx="0">
                  <c:v>TOTAL</c:v>
                </c:pt>
                <c:pt idx="1">
                  <c:v>MOYENNE</c:v>
                </c:pt>
                <c:pt idx="2">
                  <c:v>MAX</c:v>
                </c:pt>
                <c:pt idx="3">
                  <c:v>MIN</c:v>
                </c:pt>
              </c:strCache>
            </c:strRef>
          </c:cat>
          <c:val>
            <c:numRef>
              <c:f>graph!$D$10:$D$13</c:f>
              <c:numCache>
                <c:formatCode>General</c:formatCode>
                <c:ptCount val="4"/>
                <c:pt idx="0">
                  <c:v>8000</c:v>
                </c:pt>
                <c:pt idx="1">
                  <c:v>1600</c:v>
                </c:pt>
                <c:pt idx="2">
                  <c:v>2600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E-41E6-882C-CC1878C3240D}"/>
            </c:ext>
          </c:extLst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Trim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graph!$A$10:$A$13</c:f>
              <c:strCache>
                <c:ptCount val="4"/>
                <c:pt idx="0">
                  <c:v>TOTAL</c:v>
                </c:pt>
                <c:pt idx="1">
                  <c:v>MOYENNE</c:v>
                </c:pt>
                <c:pt idx="2">
                  <c:v>MAX</c:v>
                </c:pt>
                <c:pt idx="3">
                  <c:v>MIN</c:v>
                </c:pt>
              </c:strCache>
            </c:strRef>
          </c:cat>
          <c:val>
            <c:numRef>
              <c:f>graph!$E$10:$E$13</c:f>
              <c:numCache>
                <c:formatCode>General</c:formatCode>
                <c:ptCount val="4"/>
                <c:pt idx="0">
                  <c:v>9100</c:v>
                </c:pt>
                <c:pt idx="1">
                  <c:v>1820</c:v>
                </c:pt>
                <c:pt idx="2">
                  <c:v>2400</c:v>
                </c:pt>
                <c:pt idx="3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8E-41E6-882C-CC1878C3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8541248"/>
        <c:axId val="568543648"/>
      </c:barChart>
      <c:catAx>
        <c:axId val="56854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543648"/>
        <c:crosses val="autoZero"/>
        <c:auto val="1"/>
        <c:lblAlgn val="ctr"/>
        <c:lblOffset val="100"/>
        <c:noMultiLvlLbl val="0"/>
      </c:catAx>
      <c:valAx>
        <c:axId val="56854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5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graph!$F$4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graph!$A$5:$A$9</c:f>
              <c:strCache>
                <c:ptCount val="5"/>
                <c:pt idx="0">
                  <c:v>TAHITI</c:v>
                </c:pt>
                <c:pt idx="1">
                  <c:v>HAWAI</c:v>
                </c:pt>
                <c:pt idx="2">
                  <c:v>Espagne</c:v>
                </c:pt>
                <c:pt idx="3">
                  <c:v>Italie</c:v>
                </c:pt>
                <c:pt idx="4">
                  <c:v>TIBET</c:v>
                </c:pt>
              </c:strCache>
            </c:strRef>
          </c:cat>
          <c:val>
            <c:numRef>
              <c:f>graph!$F$5:$F$9</c:f>
              <c:numCache>
                <c:formatCode>General</c:formatCode>
                <c:ptCount val="5"/>
                <c:pt idx="0">
                  <c:v>7700</c:v>
                </c:pt>
                <c:pt idx="1">
                  <c:v>8000</c:v>
                </c:pt>
                <c:pt idx="2">
                  <c:v>9700</c:v>
                </c:pt>
                <c:pt idx="3">
                  <c:v>7200</c:v>
                </c:pt>
                <c:pt idx="4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E-4CD7-9694-D749DD2D2A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578069</xdr:colOff>
      <xdr:row>7</xdr:row>
      <xdr:rowOff>137949</xdr:rowOff>
    </xdr:from>
    <xdr:to>
      <xdr:col>5</xdr:col>
      <xdr:colOff>959068</xdr:colOff>
      <xdr:row>15</xdr:row>
      <xdr:rowOff>124812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79D3F7C2-66AB-872F-2B2E-8512286B1D8D}"/>
            </a:ext>
          </a:extLst>
        </xdr:cNvPr>
        <xdr:cNvSpPr/>
      </xdr:nvSpPr>
      <xdr:spPr>
        <a:xfrm>
          <a:off x="2640724" y="1471449"/>
          <a:ext cx="3908534" cy="151086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/>
            <a:t>zone nommée=cellule nommée</a:t>
          </a:r>
        </a:p>
        <a:p>
          <a:pPr algn="l"/>
          <a:r>
            <a:rPr lang="fr-FR" sz="1200"/>
            <a:t>permet d'attribuer un nom à une ou plusieurs cellules</a:t>
          </a:r>
        </a:p>
        <a:p>
          <a:pPr algn="l"/>
          <a:r>
            <a:rPr lang="fr-FR" sz="1200"/>
            <a:t>utile</a:t>
          </a:r>
          <a:r>
            <a:rPr lang="fr-FR" sz="1200" baseline="0"/>
            <a:t> dans les calculs</a:t>
          </a:r>
        </a:p>
        <a:p>
          <a:pPr algn="l"/>
          <a:r>
            <a:rPr lang="fr-FR" sz="1200" baseline="0"/>
            <a:t>pas d'espace, +*/?...</a:t>
          </a:r>
        </a:p>
        <a:p>
          <a:pPr algn="l"/>
          <a:r>
            <a:rPr lang="fr-FR" sz="1200" baseline="0"/>
            <a:t>pas de nom déjà existant</a:t>
          </a:r>
          <a:endParaRPr lang="fr-FR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150809</xdr:colOff>
      <xdr:row>12</xdr:row>
      <xdr:rowOff>31754</xdr:rowOff>
    </xdr:from>
    <xdr:to>
      <xdr:col>9</xdr:col>
      <xdr:colOff>7935</xdr:colOff>
      <xdr:row>22</xdr:row>
      <xdr:rowOff>150815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E5BD4F47-9449-E6C0-1935-E16B4761C447}"/>
            </a:ext>
          </a:extLst>
        </xdr:cNvPr>
        <xdr:cNvSpPr/>
      </xdr:nvSpPr>
      <xdr:spPr>
        <a:xfrm>
          <a:off x="5627684" y="2135192"/>
          <a:ext cx="5683251" cy="198437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/>
            <a:t>RechercheV-RechercheX</a:t>
          </a:r>
        </a:p>
        <a:p>
          <a:pPr algn="l"/>
          <a:r>
            <a:rPr lang="fr-FR" sz="2000"/>
            <a:t>VALEUR PROCHE =</a:t>
          </a:r>
          <a:r>
            <a:rPr lang="fr-FR" sz="2000" baseline="0"/>
            <a:t> VRAI ou FAUX</a:t>
          </a:r>
        </a:p>
        <a:p>
          <a:pPr algn="l"/>
          <a:r>
            <a:rPr lang="fr-FR" sz="2000" baseline="0"/>
            <a:t>vp : VRAI ou vide ou 1 alors il faut obligatoirement trier la 1ère colonne du tableau par ordre croissant</a:t>
          </a:r>
        </a:p>
        <a:p>
          <a:pPr algn="l"/>
          <a:r>
            <a:rPr lang="fr-FR" sz="2000" baseline="0"/>
            <a:t>vp : FAUX ou 0 pas besoin de trier</a:t>
          </a:r>
          <a:endParaRPr lang="fr-FR" sz="2000"/>
        </a:p>
      </xdr:txBody>
    </xdr:sp>
    <xdr:clientData/>
  </xdr:twoCellAnchor>
  <xdr:twoCellAnchor>
    <xdr:from>
      <xdr:col>5</xdr:col>
      <xdr:colOff>87312</xdr:colOff>
      <xdr:row>0</xdr:row>
      <xdr:rowOff>126999</xdr:rowOff>
    </xdr:from>
    <xdr:to>
      <xdr:col>12</xdr:col>
      <xdr:colOff>468313</xdr:colOff>
      <xdr:row>8</xdr:row>
      <xdr:rowOff>134936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2FFD8EAF-46A9-941A-F16E-26CD87F4D542}"/>
            </a:ext>
          </a:extLst>
        </xdr:cNvPr>
        <xdr:cNvSpPr/>
      </xdr:nvSpPr>
      <xdr:spPr>
        <a:xfrm>
          <a:off x="8143875" y="126999"/>
          <a:ext cx="5461001" cy="14763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RechercheX</a:t>
          </a:r>
        </a:p>
        <a:p>
          <a:pPr algn="l"/>
          <a:r>
            <a:rPr lang="fr-FR" sz="1400"/>
            <a:t>valeur cherchée : valeur qui lance la recherche</a:t>
          </a:r>
        </a:p>
        <a:p>
          <a:pPr algn="l"/>
          <a:r>
            <a:rPr lang="fr-FR" sz="1400"/>
            <a:t>tableau_recherche</a:t>
          </a:r>
          <a:r>
            <a:rPr lang="fr-FR" sz="1400" baseline="0"/>
            <a:t> : colonne qui contient la valeur cherchée</a:t>
          </a:r>
        </a:p>
        <a:p>
          <a:pPr algn="l"/>
          <a:r>
            <a:rPr lang="fr-FR" sz="1400" baseline="0"/>
            <a:t>tableau_renvoyé : colonne qui contient la réponse </a:t>
          </a:r>
          <a:endParaRPr lang="fr-FR" sz="1400"/>
        </a:p>
        <a:p>
          <a:pPr algn="l"/>
          <a:endParaRPr lang="fr-FR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272144</xdr:colOff>
      <xdr:row>10</xdr:row>
      <xdr:rowOff>95249</xdr:rowOff>
    </xdr:from>
    <xdr:to>
      <xdr:col>8</xdr:col>
      <xdr:colOff>639537</xdr:colOff>
      <xdr:row>16</xdr:row>
      <xdr:rowOff>149678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DAD15CF2-8509-7F1C-59AA-A8B09D4CB7D0}"/>
            </a:ext>
          </a:extLst>
        </xdr:cNvPr>
        <xdr:cNvSpPr/>
      </xdr:nvSpPr>
      <xdr:spPr>
        <a:xfrm>
          <a:off x="7402287" y="1728106"/>
          <a:ext cx="5334000" cy="103414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/>
            <a:t>PP1 et PP2 : exercice à faire avec des zones nommées, donc pas d'utilisation du $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580093</xdr:colOff>
      <xdr:row>10</xdr:row>
      <xdr:rowOff>45405</xdr:rowOff>
    </xdr:from>
    <xdr:to>
      <xdr:col>3</xdr:col>
      <xdr:colOff>924569</xdr:colOff>
      <xdr:row>21</xdr:row>
      <xdr:rowOff>139221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380BAFA8-6D00-4DD6-B156-C69D6D4F7F61}"/>
            </a:ext>
          </a:extLst>
        </xdr:cNvPr>
        <xdr:cNvSpPr/>
      </xdr:nvSpPr>
      <xdr:spPr>
        <a:xfrm>
          <a:off x="580093" y="1825219"/>
          <a:ext cx="4100047" cy="188995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/>
            <a:t>En saisissant</a:t>
          </a:r>
          <a:r>
            <a:rPr lang="fr-FR" sz="1800" baseline="0"/>
            <a:t> l'âge du client en B2 cela permet d'afficher le taux de crédit et la banque le concernant.</a:t>
          </a:r>
          <a:endParaRPr lang="fr-FR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534865</xdr:colOff>
      <xdr:row>2</xdr:row>
      <xdr:rowOff>14654</xdr:rowOff>
    </xdr:from>
    <xdr:to>
      <xdr:col>10</xdr:col>
      <xdr:colOff>608134</xdr:colOff>
      <xdr:row>12</xdr:row>
      <xdr:rowOff>95250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8A30BE41-D8C9-B5F4-7B70-88AB8922B7FC}"/>
            </a:ext>
          </a:extLst>
        </xdr:cNvPr>
        <xdr:cNvSpPr/>
      </xdr:nvSpPr>
      <xdr:spPr>
        <a:xfrm>
          <a:off x="5334000" y="395654"/>
          <a:ext cx="3121269" cy="199292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Graphiques : attention à la sélection des données</a:t>
          </a:r>
        </a:p>
      </xdr:txBody>
    </xdr:sp>
    <xdr:clientData/>
  </xdr:twoCellAnchor>
  <xdr:twoCellAnchor>
    <xdr:from>
      <xdr:col>0</xdr:col>
      <xdr:colOff>68557</xdr:colOff>
      <xdr:row>13</xdr:row>
      <xdr:rowOff>148337</xdr:rowOff>
    </xdr:from>
    <xdr:to>
      <xdr:col>5</xdr:col>
      <xdr:colOff>599236</xdr:colOff>
      <xdr:row>28</xdr:row>
      <xdr:rowOff>46597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CDB1604-FC0D-3F5C-75E7-ED06B540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13</xdr:row>
      <xdr:rowOff>166687</xdr:rowOff>
    </xdr:from>
    <xdr:to>
      <xdr:col>12</xdr:col>
      <xdr:colOff>57150</xdr:colOff>
      <xdr:row>28</xdr:row>
      <xdr:rowOff>52387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CA33F16-ED89-2F8E-A668-D4F98BEE9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333376</xdr:colOff>
      <xdr:row>13</xdr:row>
      <xdr:rowOff>166007</xdr:rowOff>
    </xdr:from>
    <xdr:to>
      <xdr:col>18</xdr:col>
      <xdr:colOff>333376</xdr:colOff>
      <xdr:row>28</xdr:row>
      <xdr:rowOff>51707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7262E003-2E7F-0233-F04B-E5E5A629C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78797</xdr:colOff>
      <xdr:row>28</xdr:row>
      <xdr:rowOff>151967</xdr:rowOff>
    </xdr:from>
    <xdr:to>
      <xdr:col>5</xdr:col>
      <xdr:colOff>615661</xdr:colOff>
      <xdr:row>43</xdr:row>
      <xdr:rowOff>53253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93A716-7B3F-61E2-41E2-8A809B1BA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45027</xdr:colOff>
      <xdr:row>29</xdr:row>
      <xdr:rowOff>60181</xdr:rowOff>
    </xdr:from>
    <xdr:to>
      <xdr:col>12</xdr:col>
      <xdr:colOff>45027</xdr:colOff>
      <xdr:row>43</xdr:row>
      <xdr:rowOff>144174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DD0CB109-2565-A77C-C743-4D5976EA9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734786</xdr:colOff>
      <xdr:row>30</xdr:row>
      <xdr:rowOff>81643</xdr:rowOff>
    </xdr:from>
    <xdr:to>
      <xdr:col>18</xdr:col>
      <xdr:colOff>517072</xdr:colOff>
      <xdr:row>41</xdr:row>
      <xdr:rowOff>149679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941321EC-ECE1-144F-04B1-5EE197F9E199}"/>
            </a:ext>
          </a:extLst>
        </xdr:cNvPr>
        <xdr:cNvSpPr/>
      </xdr:nvSpPr>
      <xdr:spPr>
        <a:xfrm>
          <a:off x="10110107" y="5823857"/>
          <a:ext cx="4354286" cy="216353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Graph Secteurs : attention à ne sélectionner qu'UNE</a:t>
          </a:r>
          <a:r>
            <a:rPr lang="fr-FR" sz="1600" baseline="0"/>
            <a:t> SEULE colonne ou qu'UNE SEULE ligne</a:t>
          </a:r>
          <a:endParaRPr lang="fr-FR" sz="1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ADA3-B0D9-4009-A063-06AC76D67A7E}">
  <dimension ref="A1:E11"/>
  <sheetViews>
    <sheetView zoomScale="145" zoomScaleNormal="145" workbookViewId="0">
      <selection activeCell="B2" sqref="B2"/>
    </sheetView>
  </sheetViews>
  <sheetFormatPr baseColWidth="10" defaultRowHeight="15" x14ac:dyDescent="0.25"/>
  <cols>
    <col min="1" max="4" width="15.42578125" customWidth="1"/>
    <col min="5" max="5" width="22" customWidth="1"/>
    <col min="6" max="6" width="15.42578125" customWidth="1"/>
  </cols>
  <sheetData>
    <row r="1" spans="1:5" x14ac:dyDescent="0.25">
      <c r="C1" s="34" t="s">
        <v>169</v>
      </c>
      <c r="D1" s="34" t="s">
        <v>170</v>
      </c>
    </row>
    <row r="2" spans="1:5" x14ac:dyDescent="0.25">
      <c r="C2" s="34">
        <v>1.35</v>
      </c>
      <c r="D2" s="35">
        <v>0.1</v>
      </c>
    </row>
    <row r="4" spans="1:5" x14ac:dyDescent="0.25">
      <c r="A4" s="36" t="s">
        <v>20</v>
      </c>
      <c r="B4" t="s">
        <v>171</v>
      </c>
      <c r="C4" t="s">
        <v>172</v>
      </c>
      <c r="D4" t="s">
        <v>173</v>
      </c>
      <c r="E4" s="36" t="s">
        <v>174</v>
      </c>
    </row>
    <row r="5" spans="1:5" x14ac:dyDescent="0.25">
      <c r="A5" s="36" t="s">
        <v>175</v>
      </c>
      <c r="B5">
        <v>115</v>
      </c>
      <c r="C5">
        <f>B5*marge</f>
        <v>155.25</v>
      </c>
      <c r="D5">
        <f>C5*tva_10</f>
        <v>15.525</v>
      </c>
      <c r="E5" s="36">
        <f>C5+D5</f>
        <v>170.77500000000001</v>
      </c>
    </row>
    <row r="6" spans="1:5" x14ac:dyDescent="0.25">
      <c r="A6" s="36" t="s">
        <v>176</v>
      </c>
      <c r="B6">
        <v>444</v>
      </c>
      <c r="C6">
        <f>B6*marge</f>
        <v>599.40000000000009</v>
      </c>
      <c r="D6">
        <f>C6*tva_10</f>
        <v>59.940000000000012</v>
      </c>
      <c r="E6" s="36">
        <f t="shared" ref="E6:E7" si="0">C6+D6</f>
        <v>659.34000000000015</v>
      </c>
    </row>
    <row r="7" spans="1:5" x14ac:dyDescent="0.25">
      <c r="A7" s="36" t="s">
        <v>177</v>
      </c>
      <c r="B7">
        <v>88</v>
      </c>
      <c r="C7">
        <f>B7*marge</f>
        <v>118.80000000000001</v>
      </c>
      <c r="D7">
        <f>C7*tva_10</f>
        <v>11.880000000000003</v>
      </c>
      <c r="E7" s="36">
        <f t="shared" si="0"/>
        <v>130.68</v>
      </c>
    </row>
    <row r="11" spans="1:5" x14ac:dyDescent="0.25">
      <c r="A11" t="s">
        <v>178</v>
      </c>
      <c r="B11">
        <f>SUM(pvttc)</f>
        <v>960.79500000000007</v>
      </c>
    </row>
  </sheetData>
  <phoneticPr fontId="15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2B16-A946-4EC1-9012-B83F87674DBC}">
  <sheetPr>
    <tabColor rgb="FFC00000"/>
  </sheetPr>
  <dimension ref="A1"/>
  <sheetViews>
    <sheetView workbookViewId="0">
      <selection activeCell="I26" sqref="I26"/>
    </sheetView>
  </sheetViews>
  <sheetFormatPr baseColWidth="10" defaultRowHeight="15" x14ac:dyDescent="0.25"/>
  <sheetData>
    <row r="1" spans="1:1" x14ac:dyDescent="0.25">
      <c r="A1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D083-728D-42D5-A3E9-D5538E156555}">
  <dimension ref="A1:F21"/>
  <sheetViews>
    <sheetView topLeftCell="A10" zoomScale="115" zoomScaleNormal="115" workbookViewId="0">
      <selection activeCell="D19" sqref="D19"/>
    </sheetView>
  </sheetViews>
  <sheetFormatPr baseColWidth="10" defaultRowHeight="15" x14ac:dyDescent="0.25"/>
  <cols>
    <col min="1" max="1" width="29.7109375" customWidth="1"/>
    <col min="2" max="2" width="28.140625" customWidth="1"/>
    <col min="3" max="3" width="21.7109375" customWidth="1"/>
  </cols>
  <sheetData>
    <row r="1" spans="1:6" x14ac:dyDescent="0.25">
      <c r="A1" t="s">
        <v>152</v>
      </c>
    </row>
    <row r="3" spans="1:6" x14ac:dyDescent="0.25">
      <c r="A3" t="s">
        <v>153</v>
      </c>
    </row>
    <row r="4" spans="1:6" x14ac:dyDescent="0.25">
      <c r="A4" s="47" t="s">
        <v>154</v>
      </c>
      <c r="B4" s="45">
        <v>46016</v>
      </c>
      <c r="C4" t="s">
        <v>155</v>
      </c>
      <c r="E4" t="s">
        <v>186</v>
      </c>
      <c r="F4" s="34">
        <v>25</v>
      </c>
    </row>
    <row r="5" spans="1:6" x14ac:dyDescent="0.25">
      <c r="A5" t="s">
        <v>156</v>
      </c>
      <c r="B5" s="48">
        <v>46016</v>
      </c>
      <c r="C5" t="s">
        <v>157</v>
      </c>
      <c r="E5" t="s">
        <v>187</v>
      </c>
      <c r="F5" s="34" t="s">
        <v>188</v>
      </c>
    </row>
    <row r="6" spans="1:6" x14ac:dyDescent="0.25">
      <c r="A6" t="s">
        <v>185</v>
      </c>
      <c r="B6" s="46">
        <v>46016</v>
      </c>
      <c r="C6" t="s">
        <v>158</v>
      </c>
      <c r="E6" t="s">
        <v>189</v>
      </c>
      <c r="F6" s="34" t="s">
        <v>190</v>
      </c>
    </row>
    <row r="8" spans="1:6" x14ac:dyDescent="0.25">
      <c r="A8" t="s">
        <v>159</v>
      </c>
      <c r="B8" t="s">
        <v>183</v>
      </c>
      <c r="C8">
        <f>_xlfn.DAYS(B19,B18)</f>
        <v>5</v>
      </c>
    </row>
    <row r="9" spans="1:6" x14ac:dyDescent="0.25">
      <c r="B9" t="s">
        <v>184</v>
      </c>
    </row>
    <row r="11" spans="1:6" x14ac:dyDescent="0.25">
      <c r="A11" t="s">
        <v>160</v>
      </c>
    </row>
    <row r="12" spans="1:6" x14ac:dyDescent="0.25">
      <c r="B12" s="49" t="s">
        <v>161</v>
      </c>
      <c r="C12" s="33" t="s">
        <v>162</v>
      </c>
    </row>
    <row r="13" spans="1:6" x14ac:dyDescent="0.25">
      <c r="A13" t="s">
        <v>163</v>
      </c>
      <c r="B13" s="45">
        <v>1</v>
      </c>
      <c r="C13">
        <v>1</v>
      </c>
    </row>
    <row r="14" spans="1:6" x14ac:dyDescent="0.25">
      <c r="A14" t="s">
        <v>164</v>
      </c>
      <c r="B14" s="45">
        <v>46034</v>
      </c>
      <c r="C14">
        <v>46034</v>
      </c>
    </row>
    <row r="15" spans="1:6" x14ac:dyDescent="0.25">
      <c r="B15" s="45">
        <v>35256</v>
      </c>
      <c r="C15">
        <v>35256</v>
      </c>
    </row>
    <row r="16" spans="1:6" x14ac:dyDescent="0.25">
      <c r="A16" t="s">
        <v>165</v>
      </c>
      <c r="B16" s="45">
        <f ca="1">TODAY()+4</f>
        <v>46042</v>
      </c>
    </row>
    <row r="18" spans="1:2" x14ac:dyDescent="0.25">
      <c r="A18" t="s">
        <v>166</v>
      </c>
      <c r="B18" s="45">
        <v>46035</v>
      </c>
    </row>
    <row r="19" spans="1:2" x14ac:dyDescent="0.25">
      <c r="A19" t="s">
        <v>167</v>
      </c>
      <c r="B19" s="45">
        <v>46040</v>
      </c>
    </row>
    <row r="20" spans="1:2" x14ac:dyDescent="0.25">
      <c r="A20" t="s">
        <v>168</v>
      </c>
      <c r="B20">
        <f>B19-B18+1</f>
        <v>6</v>
      </c>
    </row>
    <row r="21" spans="1:2" x14ac:dyDescent="0.25">
      <c r="B21">
        <f>_xlfn.DAYS(B19,B18)+1</f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5693-23E0-4492-B3E9-C57AABEB2E54}">
  <sheetPr>
    <tabColor rgb="FFC00000"/>
  </sheetPr>
  <dimension ref="A1"/>
  <sheetViews>
    <sheetView workbookViewId="0">
      <selection activeCell="F33" sqref="F3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56E3-9B56-4E66-A388-4A43FAE08DFA}">
  <dimension ref="A1:F23"/>
  <sheetViews>
    <sheetView zoomScale="120" zoomScaleNormal="120" workbookViewId="0">
      <selection activeCell="B6" sqref="B6"/>
    </sheetView>
  </sheetViews>
  <sheetFormatPr baseColWidth="10" defaultColWidth="9.140625" defaultRowHeight="12.75" x14ac:dyDescent="0.2"/>
  <cols>
    <col min="1" max="1" width="20.28515625" style="1" customWidth="1"/>
    <col min="2" max="2" width="37.7109375" style="1" customWidth="1"/>
    <col min="3" max="3" width="24.140625" style="1" customWidth="1"/>
    <col min="4" max="4" width="21.5703125" style="1" customWidth="1"/>
    <col min="5" max="5" width="17.140625" style="1" customWidth="1"/>
    <col min="6" max="6" width="21.140625" style="1" customWidth="1"/>
    <col min="7" max="16384" width="9.140625" style="1"/>
  </cols>
  <sheetData>
    <row r="1" spans="1:6" x14ac:dyDescent="0.2">
      <c r="A1" s="1" t="s">
        <v>0</v>
      </c>
    </row>
    <row r="2" spans="1:6" ht="15.75" x14ac:dyDescent="0.25">
      <c r="A2" s="38" t="s">
        <v>1</v>
      </c>
      <c r="B2" s="39" t="s">
        <v>2</v>
      </c>
      <c r="C2" s="38" t="s">
        <v>3</v>
      </c>
      <c r="F2" s="4"/>
    </row>
    <row r="3" spans="1:6" ht="15.75" x14ac:dyDescent="0.25">
      <c r="A3" s="29" t="s">
        <v>7</v>
      </c>
      <c r="B3" s="37" t="str">
        <f>VLOOKUP(A3,A14:C18,2,FALSE)</f>
        <v>03 44 71 77 56</v>
      </c>
      <c r="C3" s="37" t="str">
        <f>VLOOKUP(A3,A14:C18,3,0)</f>
        <v>CHANTILLY</v>
      </c>
      <c r="D3" s="1" t="s">
        <v>180</v>
      </c>
      <c r="F3" s="5"/>
    </row>
    <row r="4" spans="1:6" ht="15.75" x14ac:dyDescent="0.25">
      <c r="A4" s="29" t="s">
        <v>16</v>
      </c>
      <c r="B4" s="37" t="str">
        <f>_xlfn.XLOOKUP(A4,A14:A18,B14:B18)</f>
        <v>01 45 24 56 63</v>
      </c>
      <c r="C4" s="37" t="str">
        <f>_xlfn.XLOOKUP(A4,A14:A18,C14:C18)</f>
        <v>PLACE VENDOME</v>
      </c>
      <c r="D4" s="1" t="s">
        <v>181</v>
      </c>
    </row>
    <row r="5" spans="1:6" x14ac:dyDescent="0.2">
      <c r="F5" s="4"/>
    </row>
    <row r="7" spans="1:6" ht="15.75" x14ac:dyDescent="0.25">
      <c r="A7" s="39" t="s">
        <v>2</v>
      </c>
      <c r="B7" s="38" t="s">
        <v>3</v>
      </c>
      <c r="C7" s="38" t="s">
        <v>1</v>
      </c>
    </row>
    <row r="8" spans="1:6" ht="15.75" x14ac:dyDescent="0.25">
      <c r="A8" s="29" t="s">
        <v>8</v>
      </c>
      <c r="B8" s="37" t="str">
        <f>VLOOKUP(A8,B14:C18,2,FALSE)</f>
        <v>CHANTILLY</v>
      </c>
      <c r="C8" s="37" t="s">
        <v>179</v>
      </c>
      <c r="D8" s="1" t="s">
        <v>180</v>
      </c>
    </row>
    <row r="9" spans="1:6" ht="15.75" x14ac:dyDescent="0.25">
      <c r="A9" s="29" t="s">
        <v>8</v>
      </c>
      <c r="B9" s="37" t="str">
        <f>_xlfn.XLOOKUP(A9,B14:B18,C14:C18)</f>
        <v>CHANTILLY</v>
      </c>
      <c r="C9" s="37" t="str">
        <f>_xlfn.XLOOKUP(A9,B14:B18,A14:A18)</f>
        <v>MARTINE</v>
      </c>
      <c r="D9" s="1" t="s">
        <v>181</v>
      </c>
    </row>
    <row r="11" spans="1:6" x14ac:dyDescent="0.2">
      <c r="A11" s="6"/>
      <c r="B11" s="6"/>
      <c r="C11" s="6"/>
    </row>
    <row r="13" spans="1:6" ht="15.75" x14ac:dyDescent="0.25">
      <c r="A13" s="2" t="s">
        <v>1</v>
      </c>
      <c r="B13" s="3" t="s">
        <v>2</v>
      </c>
      <c r="C13" s="2" t="s">
        <v>3</v>
      </c>
    </row>
    <row r="14" spans="1:6" ht="15.75" x14ac:dyDescent="0.25">
      <c r="A14" s="7" t="s">
        <v>4</v>
      </c>
      <c r="B14" s="7" t="s">
        <v>5</v>
      </c>
      <c r="C14" s="8" t="s">
        <v>6</v>
      </c>
    </row>
    <row r="15" spans="1:6" ht="15.75" x14ac:dyDescent="0.25">
      <c r="A15" s="7" t="s">
        <v>7</v>
      </c>
      <c r="B15" s="7" t="s">
        <v>8</v>
      </c>
      <c r="C15" s="8" t="s">
        <v>9</v>
      </c>
    </row>
    <row r="16" spans="1:6" ht="15.75" x14ac:dyDescent="0.25">
      <c r="A16" s="7" t="s">
        <v>10</v>
      </c>
      <c r="B16" s="7" t="s">
        <v>11</v>
      </c>
      <c r="C16" s="8" t="s">
        <v>12</v>
      </c>
    </row>
    <row r="17" spans="1:3" ht="15.75" x14ac:dyDescent="0.25">
      <c r="A17" s="7" t="s">
        <v>13</v>
      </c>
      <c r="B17" s="7" t="s">
        <v>14</v>
      </c>
      <c r="C17" s="8" t="s">
        <v>15</v>
      </c>
    </row>
    <row r="18" spans="1:3" ht="15.75" x14ac:dyDescent="0.25">
      <c r="A18" s="7" t="s">
        <v>16</v>
      </c>
      <c r="B18" s="7" t="s">
        <v>17</v>
      </c>
      <c r="C18" s="8" t="s">
        <v>18</v>
      </c>
    </row>
    <row r="21" spans="1:3" ht="15.75" x14ac:dyDescent="0.25">
      <c r="A21" s="7"/>
      <c r="B21" s="7"/>
    </row>
    <row r="23" spans="1:3" ht="15.75" x14ac:dyDescent="0.25">
      <c r="C23" s="7"/>
    </row>
  </sheetData>
  <sortState xmlns:xlrd2="http://schemas.microsoft.com/office/spreadsheetml/2017/richdata2" ref="A14:C18">
    <sortCondition ref="C15:C18"/>
  </sortState>
  <phoneticPr fontId="15" type="noConversion"/>
  <dataValidations disablePrompts="1" count="2">
    <dataValidation type="list" allowBlank="1" showInputMessage="1" showErrorMessage="1" sqref="A3:A4" xr:uid="{9CF951D9-62A4-4CF5-878B-36837513B65D}">
      <formula1>$A$14:$A$18</formula1>
    </dataValidation>
    <dataValidation type="list" allowBlank="1" showInputMessage="1" showErrorMessage="1" sqref="A8:A9" xr:uid="{0A665A98-37EA-4C49-A4C5-308F194B11B2}">
      <formula1>$B$14:$B$18</formula1>
    </dataValidation>
  </dataValidations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5522-D479-4D2C-9104-CD2D9A0A3C29}">
  <dimension ref="A3:S48"/>
  <sheetViews>
    <sheetView zoomScale="70" zoomScaleNormal="70" workbookViewId="0">
      <selection activeCell="G7" sqref="G7"/>
    </sheetView>
  </sheetViews>
  <sheetFormatPr baseColWidth="10" defaultColWidth="11.5703125" defaultRowHeight="12.75" x14ac:dyDescent="0.2"/>
  <cols>
    <col min="1" max="1" width="18.85546875" style="11" customWidth="1"/>
    <col min="2" max="2" width="54.5703125" style="11" customWidth="1"/>
    <col min="3" max="3" width="33.7109375" style="11" customWidth="1"/>
    <col min="4" max="4" width="28" style="11" customWidth="1"/>
    <col min="5" max="14" width="11.5703125" style="11"/>
    <col min="15" max="15" width="20.5703125" style="11" customWidth="1"/>
    <col min="16" max="16384" width="11.5703125" style="11"/>
  </cols>
  <sheetData>
    <row r="3" spans="1:4" x14ac:dyDescent="0.2">
      <c r="A3" s="9" t="s">
        <v>19</v>
      </c>
      <c r="B3" s="10" t="s">
        <v>20</v>
      </c>
      <c r="C3" s="10" t="s">
        <v>21</v>
      </c>
      <c r="D3" s="10" t="s">
        <v>22</v>
      </c>
    </row>
    <row r="4" spans="1:4" x14ac:dyDescent="0.2">
      <c r="A4" s="12">
        <v>72672</v>
      </c>
      <c r="B4" s="42" t="str">
        <f>_xlfn.XLOOKUP(A4,$A$22:$A$48,$O$22:$O$48,"")</f>
        <v>Assortiment de verrines salées gourmandes</v>
      </c>
      <c r="C4" s="13" t="str">
        <f>_xlfn.XLOOKUP(A4,$A$22:$A$48,$P$22:$P$48,"")</f>
        <v>CT 4 PL X 6 PC              35 G</v>
      </c>
      <c r="D4" s="13">
        <f>_xlfn.XLOOKUP(A4,$A$22:$A$48,$S$22:$S$48,"")</f>
        <v>1.06</v>
      </c>
    </row>
    <row r="5" spans="1:4" x14ac:dyDescent="0.2">
      <c r="A5" s="12">
        <v>72673</v>
      </c>
      <c r="B5" s="42" t="str">
        <f t="shared" ref="B5:B9" si="0">_xlfn.XLOOKUP(A5,$A$22:$A$48,$O$22:$O$48,"")</f>
        <v>Cake aux cèpes</v>
      </c>
      <c r="C5" s="13" t="str">
        <f t="shared" ref="C5:C9" si="1">_xlfn.XLOOKUP(A5,$A$22:$A$48,$P$22:$P$48,"")</f>
        <v>CT 8 PC                    245 G</v>
      </c>
      <c r="D5" s="13">
        <f t="shared" ref="D5:D9" si="2">_xlfn.XLOOKUP(A5,$A$22:$A$48,$S$22:$S$48,"")</f>
        <v>2.21</v>
      </c>
    </row>
    <row r="6" spans="1:4" x14ac:dyDescent="0.2">
      <c r="A6" s="12">
        <v>72197</v>
      </c>
      <c r="B6" s="42" t="str">
        <f t="shared" si="0"/>
        <v>Assortiment de plaques de pain de mie et de viennoiserie 4 couleurs</v>
      </c>
      <c r="C6" s="13" t="str">
        <f t="shared" si="1"/>
        <v>CT 20 PQ                   250 G</v>
      </c>
      <c r="D6" s="13">
        <f t="shared" si="2"/>
        <v>5.08</v>
      </c>
    </row>
    <row r="7" spans="1:4" x14ac:dyDescent="0.2">
      <c r="A7" s="12"/>
      <c r="B7" s="42" t="str">
        <f t="shared" si="0"/>
        <v/>
      </c>
      <c r="C7" s="13" t="str">
        <f t="shared" si="1"/>
        <v/>
      </c>
      <c r="D7" s="13" t="str">
        <f t="shared" si="2"/>
        <v/>
      </c>
    </row>
    <row r="8" spans="1:4" x14ac:dyDescent="0.2">
      <c r="A8" s="12"/>
      <c r="B8" s="42" t="str">
        <f t="shared" si="0"/>
        <v/>
      </c>
      <c r="C8" s="13" t="str">
        <f t="shared" si="1"/>
        <v/>
      </c>
      <c r="D8" s="13" t="str">
        <f t="shared" si="2"/>
        <v/>
      </c>
    </row>
    <row r="9" spans="1:4" x14ac:dyDescent="0.2">
      <c r="A9" s="12"/>
      <c r="B9" s="42" t="str">
        <f t="shared" si="0"/>
        <v/>
      </c>
      <c r="C9" s="13" t="str">
        <f t="shared" si="1"/>
        <v/>
      </c>
      <c r="D9" s="13" t="str">
        <f t="shared" si="2"/>
        <v/>
      </c>
    </row>
    <row r="12" spans="1:4" x14ac:dyDescent="0.2">
      <c r="A12" s="9" t="s">
        <v>19</v>
      </c>
      <c r="B12" s="18" t="s">
        <v>31</v>
      </c>
      <c r="C12" s="18" t="s">
        <v>32</v>
      </c>
    </row>
    <row r="13" spans="1:4" x14ac:dyDescent="0.2">
      <c r="A13" s="12">
        <v>72672</v>
      </c>
      <c r="B13" s="43">
        <f>_xlfn.XLOOKUP(A13,code_art,pp1_art,"")</f>
        <v>6.42</v>
      </c>
      <c r="C13" s="43">
        <f>_xlfn.XLOOKUP(A13,code_art,pp2_art,"")</f>
        <v>12.83</v>
      </c>
    </row>
    <row r="14" spans="1:4" x14ac:dyDescent="0.2">
      <c r="A14" s="12">
        <v>72673</v>
      </c>
      <c r="B14" s="43">
        <f>_xlfn.XLOOKUP(A14,code_art,pp1_art,"")</f>
        <v>3.93</v>
      </c>
      <c r="C14" s="43">
        <f>_xlfn.XLOOKUP(A14,code_art,pp2_art,"")</f>
        <v>7.85</v>
      </c>
    </row>
    <row r="15" spans="1:4" x14ac:dyDescent="0.2">
      <c r="A15" s="12">
        <v>71508</v>
      </c>
      <c r="B15" s="43">
        <f>_xlfn.XLOOKUP(A15,code_art,pp1_art,"")</f>
        <v>8.83</v>
      </c>
      <c r="C15" s="43">
        <f>_xlfn.XLOOKUP(A15,code_art,pp2_art,"")</f>
        <v>17.66</v>
      </c>
    </row>
    <row r="21" spans="1:19" ht="25.5" x14ac:dyDescent="0.2">
      <c r="A21" s="40" t="s">
        <v>23</v>
      </c>
      <c r="B21" s="14" t="s">
        <v>24</v>
      </c>
      <c r="C21" s="15" t="s">
        <v>25</v>
      </c>
      <c r="D21" s="16" t="s">
        <v>26</v>
      </c>
      <c r="E21" s="17" t="s">
        <v>27</v>
      </c>
      <c r="F21" s="18" t="s">
        <v>28</v>
      </c>
      <c r="G21" s="18" t="s">
        <v>29</v>
      </c>
      <c r="H21" s="18" t="s">
        <v>30</v>
      </c>
      <c r="I21" s="18" t="s">
        <v>31</v>
      </c>
      <c r="J21" s="18" t="s">
        <v>32</v>
      </c>
      <c r="K21" s="18" t="s">
        <v>33</v>
      </c>
      <c r="L21" s="17" t="s">
        <v>34</v>
      </c>
      <c r="M21" s="17" t="s">
        <v>35</v>
      </c>
      <c r="N21" s="17" t="s">
        <v>36</v>
      </c>
      <c r="O21" s="40" t="s">
        <v>37</v>
      </c>
      <c r="P21" s="40" t="s">
        <v>38</v>
      </c>
      <c r="Q21" s="19" t="s">
        <v>39</v>
      </c>
      <c r="R21" s="19" t="s">
        <v>40</v>
      </c>
      <c r="S21" s="41" t="s">
        <v>41</v>
      </c>
    </row>
    <row r="22" spans="1:19" x14ac:dyDescent="0.2">
      <c r="A22" s="11">
        <v>70905</v>
      </c>
      <c r="B22" s="11">
        <v>11505</v>
      </c>
      <c r="C22" s="11" t="s">
        <v>42</v>
      </c>
      <c r="D22" s="11" t="s">
        <v>43</v>
      </c>
      <c r="E22" s="11">
        <v>0.27500000000000002</v>
      </c>
      <c r="F22" s="20"/>
      <c r="G22" s="21"/>
      <c r="I22" s="10">
        <v>11.71</v>
      </c>
      <c r="J22" s="10">
        <v>23.41</v>
      </c>
      <c r="L22" s="20">
        <v>0.34</v>
      </c>
      <c r="M22" s="20">
        <v>0.3</v>
      </c>
      <c r="N22" s="20">
        <v>0.22</v>
      </c>
      <c r="O22" s="11" t="s">
        <v>44</v>
      </c>
      <c r="P22" s="11" t="s">
        <v>45</v>
      </c>
      <c r="Q22" s="11" t="s">
        <v>46</v>
      </c>
      <c r="R22" s="11" t="s">
        <v>47</v>
      </c>
      <c r="S22" s="10">
        <v>0.39</v>
      </c>
    </row>
    <row r="23" spans="1:19" x14ac:dyDescent="0.2">
      <c r="A23" s="11">
        <v>73284</v>
      </c>
      <c r="B23" s="11">
        <v>11505</v>
      </c>
      <c r="C23" s="11" t="s">
        <v>42</v>
      </c>
      <c r="D23" s="11" t="s">
        <v>43</v>
      </c>
      <c r="E23" s="11">
        <v>0.52500000000000002</v>
      </c>
      <c r="F23" s="20"/>
      <c r="G23" s="21"/>
      <c r="I23" s="10"/>
      <c r="J23" s="10"/>
      <c r="L23" s="20"/>
      <c r="M23" s="20"/>
      <c r="N23" s="20">
        <v>0.42</v>
      </c>
      <c r="O23" s="11" t="s">
        <v>48</v>
      </c>
      <c r="P23" s="11" t="s">
        <v>49</v>
      </c>
      <c r="Q23" s="11" t="s">
        <v>46</v>
      </c>
      <c r="R23" s="11" t="s">
        <v>47</v>
      </c>
      <c r="S23" s="10">
        <v>0.69</v>
      </c>
    </row>
    <row r="24" spans="1:19" x14ac:dyDescent="0.2">
      <c r="A24" s="11">
        <v>72672</v>
      </c>
      <c r="B24" s="11">
        <v>11505</v>
      </c>
      <c r="C24" s="11" t="s">
        <v>42</v>
      </c>
      <c r="D24" s="11" t="s">
        <v>43</v>
      </c>
      <c r="E24" s="11">
        <v>0.91249999999999998</v>
      </c>
      <c r="F24" s="20"/>
      <c r="G24" s="21"/>
      <c r="I24" s="10">
        <v>6.42</v>
      </c>
      <c r="J24" s="10">
        <v>12.83</v>
      </c>
      <c r="L24" s="20">
        <v>0.99</v>
      </c>
      <c r="M24" s="20">
        <v>0.92</v>
      </c>
      <c r="N24" s="20">
        <v>0.73</v>
      </c>
      <c r="O24" s="11" t="s">
        <v>50</v>
      </c>
      <c r="P24" s="11" t="s">
        <v>51</v>
      </c>
      <c r="Q24" s="11" t="s">
        <v>46</v>
      </c>
      <c r="R24" s="11" t="s">
        <v>47</v>
      </c>
      <c r="S24" s="10">
        <v>1.06</v>
      </c>
    </row>
    <row r="25" spans="1:19" x14ac:dyDescent="0.2">
      <c r="A25" s="11">
        <v>72673</v>
      </c>
      <c r="B25" s="11">
        <v>11505</v>
      </c>
      <c r="C25" s="11" t="s">
        <v>42</v>
      </c>
      <c r="D25" s="11" t="s">
        <v>43</v>
      </c>
      <c r="E25" s="11">
        <v>1.9375</v>
      </c>
      <c r="F25" s="20"/>
      <c r="G25" s="21"/>
      <c r="I25" s="10">
        <v>3.93</v>
      </c>
      <c r="J25" s="10">
        <v>7.85</v>
      </c>
      <c r="L25" s="20">
        <v>2.12</v>
      </c>
      <c r="M25" s="20">
        <v>2.04</v>
      </c>
      <c r="N25" s="20">
        <v>1.55</v>
      </c>
      <c r="O25" s="11" t="s">
        <v>52</v>
      </c>
      <c r="P25" s="11" t="s">
        <v>53</v>
      </c>
      <c r="Q25" s="11" t="s">
        <v>46</v>
      </c>
      <c r="R25" s="11" t="s">
        <v>47</v>
      </c>
      <c r="S25" s="10">
        <v>2.21</v>
      </c>
    </row>
    <row r="26" spans="1:19" x14ac:dyDescent="0.2">
      <c r="A26" s="11">
        <v>72197</v>
      </c>
      <c r="B26" s="11">
        <v>11505</v>
      </c>
      <c r="C26" s="11" t="s">
        <v>42</v>
      </c>
      <c r="D26" s="11" t="s">
        <v>43</v>
      </c>
      <c r="E26" s="11">
        <v>3.6625000000000001</v>
      </c>
      <c r="F26" s="20"/>
      <c r="G26" s="21"/>
      <c r="I26" s="10">
        <v>9.2100000000000009</v>
      </c>
      <c r="J26" s="10">
        <v>18.41</v>
      </c>
      <c r="L26" s="20">
        <v>4.6100000000000003</v>
      </c>
      <c r="M26" s="20">
        <v>4.1399999999999997</v>
      </c>
      <c r="N26" s="20">
        <v>2.93</v>
      </c>
      <c r="O26" s="11" t="s">
        <v>54</v>
      </c>
      <c r="P26" s="11" t="s">
        <v>55</v>
      </c>
      <c r="Q26" s="11" t="s">
        <v>56</v>
      </c>
      <c r="R26" s="11" t="s">
        <v>47</v>
      </c>
      <c r="S26" s="10">
        <v>5.08</v>
      </c>
    </row>
    <row r="27" spans="1:19" x14ac:dyDescent="0.2">
      <c r="A27" s="11">
        <v>70015</v>
      </c>
      <c r="B27" s="11">
        <v>11505</v>
      </c>
      <c r="C27" s="11" t="s">
        <v>42</v>
      </c>
      <c r="D27" s="11" t="s">
        <v>43</v>
      </c>
      <c r="E27" s="11">
        <v>3.9249999999999998</v>
      </c>
      <c r="F27" s="20"/>
      <c r="G27" s="21"/>
      <c r="I27" s="10">
        <v>9.66</v>
      </c>
      <c r="J27" s="10">
        <v>19.32</v>
      </c>
      <c r="L27" s="20">
        <v>4.99</v>
      </c>
      <c r="M27" s="20">
        <v>4.45</v>
      </c>
      <c r="N27" s="20">
        <v>3.14</v>
      </c>
      <c r="O27" s="11" t="s">
        <v>57</v>
      </c>
      <c r="P27" s="11" t="s">
        <v>58</v>
      </c>
      <c r="Q27" s="11" t="s">
        <v>59</v>
      </c>
      <c r="R27" s="11" t="s">
        <v>47</v>
      </c>
      <c r="S27" s="10">
        <v>5.52</v>
      </c>
    </row>
    <row r="28" spans="1:19" x14ac:dyDescent="0.2">
      <c r="A28" s="11">
        <v>71508</v>
      </c>
      <c r="B28" s="11">
        <v>11505</v>
      </c>
      <c r="C28" s="11" t="s">
        <v>42</v>
      </c>
      <c r="D28" s="11" t="s">
        <v>43</v>
      </c>
      <c r="E28" s="11">
        <v>6.2125000000000004</v>
      </c>
      <c r="F28" s="20"/>
      <c r="G28" s="21"/>
      <c r="I28" s="10">
        <v>8.83</v>
      </c>
      <c r="J28" s="10">
        <v>17.66</v>
      </c>
      <c r="L28" s="20">
        <v>7.75</v>
      </c>
      <c r="M28" s="20">
        <v>7</v>
      </c>
      <c r="N28" s="20">
        <v>4.97</v>
      </c>
      <c r="O28" s="11" t="s">
        <v>60</v>
      </c>
      <c r="P28" s="11" t="s">
        <v>61</v>
      </c>
      <c r="Q28" s="11" t="s">
        <v>62</v>
      </c>
      <c r="R28" s="11" t="s">
        <v>63</v>
      </c>
      <c r="S28" s="10">
        <v>8.5</v>
      </c>
    </row>
    <row r="29" spans="1:19" x14ac:dyDescent="0.2">
      <c r="A29" s="11">
        <v>72674</v>
      </c>
      <c r="B29" s="11">
        <v>11505</v>
      </c>
      <c r="C29" s="11" t="s">
        <v>42</v>
      </c>
      <c r="D29" s="11" t="s">
        <v>43</v>
      </c>
      <c r="E29" s="11">
        <v>8.0875000000000004</v>
      </c>
      <c r="F29" s="20"/>
      <c r="G29" s="21"/>
      <c r="I29" s="10">
        <v>6.19</v>
      </c>
      <c r="J29" s="10">
        <v>12.37</v>
      </c>
      <c r="L29" s="20">
        <v>9.6199999999999992</v>
      </c>
      <c r="M29" s="20">
        <v>8.99</v>
      </c>
      <c r="N29" s="20">
        <v>6.47</v>
      </c>
      <c r="O29" s="11" t="s">
        <v>64</v>
      </c>
      <c r="P29" s="11" t="s">
        <v>65</v>
      </c>
      <c r="Q29" s="11" t="s">
        <v>59</v>
      </c>
      <c r="R29" s="11" t="s">
        <v>47</v>
      </c>
      <c r="S29" s="10">
        <v>10.26</v>
      </c>
    </row>
    <row r="30" spans="1:19" x14ac:dyDescent="0.2">
      <c r="A30" s="11">
        <v>37840</v>
      </c>
      <c r="B30" s="11">
        <v>11505</v>
      </c>
      <c r="C30" s="11" t="s">
        <v>42</v>
      </c>
      <c r="D30" s="11" t="s">
        <v>43</v>
      </c>
      <c r="E30" s="11">
        <v>8.1875</v>
      </c>
      <c r="F30" s="20"/>
      <c r="G30" s="21"/>
      <c r="I30" s="10">
        <v>17.149999999999999</v>
      </c>
      <c r="J30" s="10">
        <v>34.299999999999997</v>
      </c>
      <c r="L30" s="20">
        <v>12.27</v>
      </c>
      <c r="M30" s="20">
        <v>9.73</v>
      </c>
      <c r="N30" s="20">
        <v>6.55</v>
      </c>
      <c r="O30" s="11" t="s">
        <v>66</v>
      </c>
      <c r="P30" s="11" t="s">
        <v>67</v>
      </c>
      <c r="Q30" s="11" t="s">
        <v>59</v>
      </c>
      <c r="R30" s="11" t="s">
        <v>47</v>
      </c>
      <c r="S30" s="10">
        <v>14.81</v>
      </c>
    </row>
    <row r="31" spans="1:19" x14ac:dyDescent="0.2">
      <c r="A31" s="11">
        <v>72100</v>
      </c>
      <c r="B31" s="11">
        <v>11505</v>
      </c>
      <c r="C31" s="11" t="s">
        <v>42</v>
      </c>
      <c r="D31" s="11" t="s">
        <v>43</v>
      </c>
      <c r="E31" s="11">
        <v>9.625</v>
      </c>
      <c r="F31" s="20"/>
      <c r="G31" s="21"/>
      <c r="I31" s="10">
        <v>8.1199999999999992</v>
      </c>
      <c r="J31" s="10">
        <v>16.239999999999998</v>
      </c>
      <c r="L31" s="20">
        <v>10.57</v>
      </c>
      <c r="M31" s="20">
        <v>9.6300000000000008</v>
      </c>
      <c r="N31" s="20">
        <v>7.7</v>
      </c>
      <c r="O31" s="11" t="s">
        <v>68</v>
      </c>
      <c r="P31" s="11" t="s">
        <v>69</v>
      </c>
      <c r="Q31" s="11" t="s">
        <v>59</v>
      </c>
      <c r="R31" s="11" t="s">
        <v>47</v>
      </c>
      <c r="S31" s="10">
        <v>11.5</v>
      </c>
    </row>
    <row r="32" spans="1:19" x14ac:dyDescent="0.2">
      <c r="A32" s="11">
        <v>73229</v>
      </c>
      <c r="B32" s="11">
        <v>11505</v>
      </c>
      <c r="C32" s="11" t="s">
        <v>42</v>
      </c>
      <c r="D32" s="11" t="s">
        <v>43</v>
      </c>
      <c r="E32" s="11">
        <v>10.137499999999999</v>
      </c>
      <c r="F32" s="20"/>
      <c r="G32" s="21"/>
      <c r="I32" s="10"/>
      <c r="J32" s="10"/>
      <c r="L32" s="20"/>
      <c r="M32" s="20"/>
      <c r="N32" s="20">
        <v>8.11</v>
      </c>
      <c r="O32" s="11" t="s">
        <v>70</v>
      </c>
      <c r="P32" s="11" t="s">
        <v>71</v>
      </c>
      <c r="Q32" s="11" t="s">
        <v>59</v>
      </c>
      <c r="R32" s="11" t="s">
        <v>63</v>
      </c>
      <c r="S32" s="10">
        <v>13.51</v>
      </c>
    </row>
    <row r="33" spans="1:19" x14ac:dyDescent="0.2">
      <c r="A33" s="11">
        <v>72101</v>
      </c>
      <c r="B33" s="11">
        <v>11505</v>
      </c>
      <c r="C33" s="11" t="s">
        <v>42</v>
      </c>
      <c r="D33" s="11" t="s">
        <v>43</v>
      </c>
      <c r="E33" s="11">
        <v>10.4625</v>
      </c>
      <c r="F33" s="20"/>
      <c r="G33" s="21"/>
      <c r="I33" s="10">
        <v>11.27</v>
      </c>
      <c r="J33" s="10">
        <v>22.53</v>
      </c>
      <c r="L33" s="20">
        <v>13.1</v>
      </c>
      <c r="M33" s="20">
        <v>11.43</v>
      </c>
      <c r="N33" s="20">
        <v>8.3699999999999992</v>
      </c>
      <c r="O33" s="11" t="s">
        <v>72</v>
      </c>
      <c r="P33" s="11" t="s">
        <v>69</v>
      </c>
      <c r="Q33" s="11" t="s">
        <v>59</v>
      </c>
      <c r="R33" s="11" t="s">
        <v>47</v>
      </c>
      <c r="S33" s="10">
        <v>14.76</v>
      </c>
    </row>
    <row r="34" spans="1:19" x14ac:dyDescent="0.2">
      <c r="A34" s="11">
        <v>71128</v>
      </c>
      <c r="B34" s="11">
        <v>11505</v>
      </c>
      <c r="C34" s="11" t="s">
        <v>42</v>
      </c>
      <c r="D34" s="11" t="s">
        <v>43</v>
      </c>
      <c r="E34" s="11">
        <v>11.4125</v>
      </c>
      <c r="F34" s="20"/>
      <c r="G34" s="21"/>
      <c r="I34" s="10">
        <v>9.15</v>
      </c>
      <c r="J34" s="10">
        <v>18.3</v>
      </c>
      <c r="L34" s="20">
        <v>14.03</v>
      </c>
      <c r="M34" s="20">
        <v>12.61</v>
      </c>
      <c r="N34" s="20">
        <v>9.1300000000000008</v>
      </c>
      <c r="O34" s="11" t="s">
        <v>73</v>
      </c>
      <c r="P34" s="11" t="s">
        <v>74</v>
      </c>
      <c r="Q34" s="11" t="s">
        <v>59</v>
      </c>
      <c r="R34" s="11" t="s">
        <v>47</v>
      </c>
      <c r="S34" s="10">
        <v>15.44</v>
      </c>
    </row>
    <row r="35" spans="1:19" x14ac:dyDescent="0.2">
      <c r="A35" s="11">
        <v>70031</v>
      </c>
      <c r="B35" s="11">
        <v>11505</v>
      </c>
      <c r="C35" s="11" t="s">
        <v>42</v>
      </c>
      <c r="D35" s="11" t="s">
        <v>43</v>
      </c>
      <c r="E35" s="11">
        <v>12.3375</v>
      </c>
      <c r="F35" s="20"/>
      <c r="G35" s="21"/>
      <c r="I35" s="10">
        <v>7.76</v>
      </c>
      <c r="J35" s="10">
        <v>15.52</v>
      </c>
      <c r="L35" s="20">
        <v>13.64</v>
      </c>
      <c r="M35" s="20">
        <v>12.49</v>
      </c>
      <c r="N35" s="20">
        <v>9.8699999999999992</v>
      </c>
      <c r="O35" s="11" t="s">
        <v>75</v>
      </c>
      <c r="P35" s="11" t="s">
        <v>76</v>
      </c>
      <c r="Q35" s="11" t="s">
        <v>59</v>
      </c>
      <c r="R35" s="11" t="s">
        <v>47</v>
      </c>
      <c r="S35" s="10">
        <v>14.79</v>
      </c>
    </row>
    <row r="36" spans="1:19" x14ac:dyDescent="0.2">
      <c r="A36" s="11">
        <v>71364</v>
      </c>
      <c r="B36" s="11">
        <v>11505</v>
      </c>
      <c r="C36" s="11" t="s">
        <v>42</v>
      </c>
      <c r="D36" s="11" t="s">
        <v>43</v>
      </c>
      <c r="E36" s="11">
        <v>13.9</v>
      </c>
      <c r="F36" s="20"/>
      <c r="G36" s="21"/>
      <c r="I36" s="10">
        <v>9.4700000000000006</v>
      </c>
      <c r="J36" s="10">
        <v>18.93</v>
      </c>
      <c r="L36" s="20">
        <v>14.76</v>
      </c>
      <c r="M36" s="20">
        <v>13.21</v>
      </c>
      <c r="N36" s="20">
        <v>11.12</v>
      </c>
      <c r="O36" s="11" t="s">
        <v>77</v>
      </c>
      <c r="P36" s="11" t="s">
        <v>69</v>
      </c>
      <c r="Q36" s="11" t="s">
        <v>59</v>
      </c>
      <c r="R36" s="11" t="s">
        <v>47</v>
      </c>
      <c r="S36" s="10">
        <v>16.3</v>
      </c>
    </row>
    <row r="37" spans="1:19" x14ac:dyDescent="0.2">
      <c r="A37" s="11">
        <v>73236</v>
      </c>
      <c r="B37" s="11">
        <v>11505</v>
      </c>
      <c r="C37" s="11" t="s">
        <v>42</v>
      </c>
      <c r="D37" s="11" t="s">
        <v>43</v>
      </c>
      <c r="E37" s="11">
        <v>14.387499999999999</v>
      </c>
      <c r="F37" s="20"/>
      <c r="G37" s="21"/>
      <c r="I37" s="10"/>
      <c r="J37" s="10"/>
      <c r="L37" s="20"/>
      <c r="M37" s="20"/>
      <c r="N37" s="20">
        <v>11.51</v>
      </c>
      <c r="O37" s="11" t="s">
        <v>78</v>
      </c>
      <c r="P37" s="11" t="s">
        <v>79</v>
      </c>
      <c r="Q37" s="11" t="s">
        <v>59</v>
      </c>
      <c r="R37" s="11" t="s">
        <v>63</v>
      </c>
      <c r="S37" s="10">
        <v>14.46</v>
      </c>
    </row>
    <row r="38" spans="1:19" x14ac:dyDescent="0.2">
      <c r="A38" s="11">
        <v>72188</v>
      </c>
      <c r="B38" s="11">
        <v>11505</v>
      </c>
      <c r="C38" s="11" t="s">
        <v>42</v>
      </c>
      <c r="D38" s="11" t="s">
        <v>43</v>
      </c>
      <c r="E38" s="11">
        <v>15.0625</v>
      </c>
      <c r="F38" s="20"/>
      <c r="G38" s="21"/>
      <c r="I38" s="10">
        <v>4.76</v>
      </c>
      <c r="J38" s="10">
        <v>9.52</v>
      </c>
      <c r="L38" s="20">
        <v>16.72</v>
      </c>
      <c r="M38" s="20">
        <v>15.89</v>
      </c>
      <c r="N38" s="20">
        <v>12.05</v>
      </c>
      <c r="O38" s="11" t="s">
        <v>80</v>
      </c>
      <c r="P38" s="11" t="s">
        <v>81</v>
      </c>
      <c r="Q38" s="11" t="s">
        <v>59</v>
      </c>
      <c r="R38" s="11" t="s">
        <v>47</v>
      </c>
      <c r="S38" s="10">
        <v>17.559999999999999</v>
      </c>
    </row>
    <row r="39" spans="1:19" x14ac:dyDescent="0.2">
      <c r="A39" s="11">
        <v>37241</v>
      </c>
      <c r="B39" s="11">
        <v>11505</v>
      </c>
      <c r="C39" s="11" t="s">
        <v>42</v>
      </c>
      <c r="D39" s="11" t="s">
        <v>43</v>
      </c>
      <c r="E39" s="11">
        <v>15.262499999999999</v>
      </c>
      <c r="F39" s="20"/>
      <c r="G39" s="21"/>
      <c r="I39" s="10">
        <v>15.56</v>
      </c>
      <c r="J39" s="10">
        <v>31.11</v>
      </c>
      <c r="L39" s="20">
        <v>21.26</v>
      </c>
      <c r="M39" s="20">
        <v>17.350000000000001</v>
      </c>
      <c r="N39" s="20">
        <v>12.21</v>
      </c>
      <c r="O39" s="11" t="s">
        <v>82</v>
      </c>
      <c r="P39" s="11" t="s">
        <v>83</v>
      </c>
      <c r="Q39" s="11" t="s">
        <v>46</v>
      </c>
      <c r="R39" s="11" t="s">
        <v>47</v>
      </c>
      <c r="S39" s="10">
        <v>25.18</v>
      </c>
    </row>
    <row r="40" spans="1:19" x14ac:dyDescent="0.2">
      <c r="A40" s="11">
        <v>73233</v>
      </c>
      <c r="B40" s="11">
        <v>11505</v>
      </c>
      <c r="C40" s="11" t="s">
        <v>42</v>
      </c>
      <c r="D40" s="11" t="s">
        <v>43</v>
      </c>
      <c r="E40" s="11">
        <v>16.387499999999999</v>
      </c>
      <c r="F40" s="20"/>
      <c r="G40" s="21"/>
      <c r="I40" s="10"/>
      <c r="J40" s="10"/>
      <c r="L40" s="20"/>
      <c r="M40" s="20"/>
      <c r="N40" s="20">
        <v>13.11</v>
      </c>
      <c r="O40" s="11" t="s">
        <v>84</v>
      </c>
      <c r="P40" s="11" t="s">
        <v>85</v>
      </c>
      <c r="Q40" s="11" t="s">
        <v>46</v>
      </c>
      <c r="R40" s="11" t="s">
        <v>63</v>
      </c>
      <c r="S40" s="10">
        <v>19.96</v>
      </c>
    </row>
    <row r="41" spans="1:19" x14ac:dyDescent="0.2">
      <c r="A41" s="11">
        <v>73230</v>
      </c>
      <c r="B41" s="11">
        <v>11505</v>
      </c>
      <c r="C41" s="11" t="s">
        <v>42</v>
      </c>
      <c r="D41" s="11" t="s">
        <v>43</v>
      </c>
      <c r="E41" s="11">
        <v>17.875</v>
      </c>
      <c r="F41" s="20"/>
      <c r="G41" s="21"/>
      <c r="I41" s="10"/>
      <c r="J41" s="10"/>
      <c r="L41" s="20"/>
      <c r="M41" s="20"/>
      <c r="N41" s="20">
        <v>14.3</v>
      </c>
      <c r="O41" s="11" t="s">
        <v>86</v>
      </c>
      <c r="P41" s="11" t="s">
        <v>87</v>
      </c>
      <c r="Q41" s="11" t="s">
        <v>88</v>
      </c>
      <c r="R41" s="11" t="s">
        <v>63</v>
      </c>
      <c r="S41" s="10">
        <v>20.7</v>
      </c>
    </row>
    <row r="42" spans="1:19" x14ac:dyDescent="0.2">
      <c r="A42" s="11">
        <v>72193</v>
      </c>
      <c r="B42" s="11">
        <v>11505</v>
      </c>
      <c r="C42" s="11" t="s">
        <v>42</v>
      </c>
      <c r="D42" s="11" t="s">
        <v>43</v>
      </c>
      <c r="E42" s="11">
        <v>17.912500000000001</v>
      </c>
      <c r="F42" s="20"/>
      <c r="G42" s="21"/>
      <c r="I42" s="10">
        <v>9.14</v>
      </c>
      <c r="J42" s="10">
        <v>18.28</v>
      </c>
      <c r="L42" s="20">
        <v>21.57</v>
      </c>
      <c r="M42" s="20">
        <v>19.399999999999999</v>
      </c>
      <c r="N42" s="20">
        <v>14.33</v>
      </c>
      <c r="O42" s="11" t="s">
        <v>89</v>
      </c>
      <c r="P42" s="11" t="s">
        <v>90</v>
      </c>
      <c r="Q42" s="11" t="s">
        <v>46</v>
      </c>
      <c r="R42" s="11" t="s">
        <v>47</v>
      </c>
      <c r="S42" s="10">
        <v>23.74</v>
      </c>
    </row>
    <row r="43" spans="1:19" x14ac:dyDescent="0.2">
      <c r="A43" s="11">
        <v>72190</v>
      </c>
      <c r="B43" s="11">
        <v>11505</v>
      </c>
      <c r="C43" s="11" t="s">
        <v>42</v>
      </c>
      <c r="D43" s="11" t="s">
        <v>43</v>
      </c>
      <c r="E43" s="11">
        <v>18.925000000000001</v>
      </c>
      <c r="F43" s="20"/>
      <c r="G43" s="21"/>
      <c r="I43" s="10">
        <v>5.99</v>
      </c>
      <c r="J43" s="10">
        <v>11.97</v>
      </c>
      <c r="L43" s="20">
        <v>22.33</v>
      </c>
      <c r="M43" s="20">
        <v>20.91</v>
      </c>
      <c r="N43" s="20">
        <v>15.14</v>
      </c>
      <c r="O43" s="11" t="s">
        <v>91</v>
      </c>
      <c r="P43" s="11" t="s">
        <v>92</v>
      </c>
      <c r="Q43" s="11" t="s">
        <v>59</v>
      </c>
      <c r="R43" s="11" t="s">
        <v>47</v>
      </c>
      <c r="S43" s="10">
        <v>23.75</v>
      </c>
    </row>
    <row r="44" spans="1:19" x14ac:dyDescent="0.2">
      <c r="A44" s="11">
        <v>72915</v>
      </c>
      <c r="B44" s="11">
        <v>11505</v>
      </c>
      <c r="C44" s="11" t="s">
        <v>42</v>
      </c>
      <c r="D44" s="11" t="s">
        <v>43</v>
      </c>
      <c r="E44" s="11">
        <v>19.212499999999999</v>
      </c>
      <c r="F44" s="20"/>
      <c r="G44" s="21"/>
      <c r="I44" s="10"/>
      <c r="J44" s="10"/>
      <c r="L44" s="20"/>
      <c r="M44" s="20"/>
      <c r="N44" s="20">
        <v>15.37</v>
      </c>
      <c r="O44" s="11" t="s">
        <v>93</v>
      </c>
      <c r="P44" s="11" t="s">
        <v>94</v>
      </c>
      <c r="Q44" s="11" t="s">
        <v>46</v>
      </c>
      <c r="R44" s="11" t="s">
        <v>95</v>
      </c>
      <c r="S44" s="10">
        <v>24.51</v>
      </c>
    </row>
    <row r="45" spans="1:19" x14ac:dyDescent="0.2">
      <c r="A45" s="11">
        <v>73452</v>
      </c>
      <c r="B45" s="11">
        <v>11505</v>
      </c>
      <c r="C45" s="11" t="s">
        <v>42</v>
      </c>
      <c r="D45" s="11" t="s">
        <v>43</v>
      </c>
      <c r="E45" s="11">
        <v>19.375</v>
      </c>
      <c r="F45" s="20"/>
      <c r="G45" s="21"/>
      <c r="I45" s="10"/>
      <c r="J45" s="10"/>
      <c r="L45" s="20"/>
      <c r="M45" s="20"/>
      <c r="N45" s="20">
        <v>15.5</v>
      </c>
      <c r="O45" s="11" t="s">
        <v>96</v>
      </c>
      <c r="P45" s="11" t="s">
        <v>97</v>
      </c>
      <c r="Q45" s="11" t="s">
        <v>98</v>
      </c>
      <c r="R45" s="11" t="s">
        <v>63</v>
      </c>
      <c r="S45" s="10">
        <v>18.95</v>
      </c>
    </row>
    <row r="46" spans="1:19" x14ac:dyDescent="0.2">
      <c r="A46" s="11">
        <v>72195</v>
      </c>
      <c r="B46" s="11">
        <v>11505</v>
      </c>
      <c r="C46" s="11" t="s">
        <v>42</v>
      </c>
      <c r="D46" s="11" t="s">
        <v>43</v>
      </c>
      <c r="E46" s="11">
        <v>29.725000000000001</v>
      </c>
      <c r="F46" s="20"/>
      <c r="G46" s="21"/>
      <c r="I46" s="10">
        <v>11.68</v>
      </c>
      <c r="J46" s="10">
        <v>23.35</v>
      </c>
      <c r="L46" s="20">
        <v>37.770000000000003</v>
      </c>
      <c r="M46" s="20">
        <v>32.78</v>
      </c>
      <c r="N46" s="20">
        <v>23.78</v>
      </c>
      <c r="O46" s="11" t="s">
        <v>99</v>
      </c>
      <c r="P46" s="11" t="s">
        <v>100</v>
      </c>
      <c r="Q46" s="11" t="s">
        <v>88</v>
      </c>
      <c r="R46" s="11" t="s">
        <v>47</v>
      </c>
      <c r="S46" s="10">
        <v>42.77</v>
      </c>
    </row>
    <row r="47" spans="1:19" x14ac:dyDescent="0.2">
      <c r="A47" s="11">
        <v>73235</v>
      </c>
      <c r="B47" s="11">
        <v>11505</v>
      </c>
      <c r="C47" s="11" t="s">
        <v>42</v>
      </c>
      <c r="D47" s="11" t="s">
        <v>43</v>
      </c>
      <c r="E47" s="11">
        <v>31.324999999999999</v>
      </c>
      <c r="F47" s="20"/>
      <c r="G47" s="21"/>
      <c r="I47" s="10"/>
      <c r="J47" s="10"/>
      <c r="L47" s="20"/>
      <c r="M47" s="20"/>
      <c r="N47" s="20">
        <v>25.06</v>
      </c>
      <c r="O47" s="11" t="s">
        <v>101</v>
      </c>
      <c r="P47" s="11" t="s">
        <v>102</v>
      </c>
      <c r="Q47" s="11" t="s">
        <v>62</v>
      </c>
      <c r="R47" s="11" t="s">
        <v>63</v>
      </c>
      <c r="S47" s="10">
        <v>50.61</v>
      </c>
    </row>
    <row r="48" spans="1:19" x14ac:dyDescent="0.2">
      <c r="A48" s="11">
        <v>37573</v>
      </c>
      <c r="B48" s="11">
        <v>11505</v>
      </c>
      <c r="C48" s="11" t="s">
        <v>42</v>
      </c>
      <c r="D48" s="11" t="s">
        <v>43</v>
      </c>
      <c r="E48" s="11">
        <v>33.75</v>
      </c>
      <c r="F48" s="20"/>
      <c r="G48" s="21"/>
      <c r="I48" s="10">
        <v>16.16</v>
      </c>
      <c r="J48" s="10">
        <v>32.31</v>
      </c>
      <c r="L48" s="20">
        <v>49.95</v>
      </c>
      <c r="M48" s="20">
        <v>40.33</v>
      </c>
      <c r="N48" s="20">
        <v>27</v>
      </c>
      <c r="O48" s="11" t="s">
        <v>103</v>
      </c>
      <c r="P48" s="11" t="s">
        <v>104</v>
      </c>
      <c r="Q48" s="11" t="s">
        <v>62</v>
      </c>
      <c r="R48" s="11" t="s">
        <v>47</v>
      </c>
      <c r="S48" s="10">
        <v>59.58</v>
      </c>
    </row>
  </sheetData>
  <dataValidations disablePrompts="1" count="1">
    <dataValidation type="list" allowBlank="1" showInputMessage="1" showErrorMessage="1" sqref="A4:A9 A13:A15" xr:uid="{C680A07C-B3EF-4F12-A3E7-A58DBA620962}">
      <formula1>$A$22:$A$48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C0C0-9632-4427-B984-E8BA564BB192}">
  <dimension ref="A1:C11"/>
  <sheetViews>
    <sheetView zoomScale="175" zoomScaleNormal="175" workbookViewId="0">
      <selection activeCell="A9" sqref="A9:B9"/>
    </sheetView>
  </sheetViews>
  <sheetFormatPr baseColWidth="10" defaultColWidth="11.5703125" defaultRowHeight="12.75" x14ac:dyDescent="0.2"/>
  <cols>
    <col min="1" max="16384" width="11.5703125" style="11"/>
  </cols>
  <sheetData>
    <row r="1" spans="1:3" ht="18" x14ac:dyDescent="0.25">
      <c r="A1" s="50" t="s">
        <v>105</v>
      </c>
      <c r="B1" s="50"/>
      <c r="C1" s="50"/>
    </row>
    <row r="2" spans="1:3" ht="18" x14ac:dyDescent="0.25">
      <c r="A2" s="22"/>
      <c r="B2" s="22"/>
      <c r="C2" s="22"/>
    </row>
    <row r="3" spans="1:3" x14ac:dyDescent="0.2">
      <c r="A3" s="44" t="s">
        <v>106</v>
      </c>
      <c r="B3" s="44" t="s">
        <v>107</v>
      </c>
      <c r="C3" s="44" t="s">
        <v>22</v>
      </c>
    </row>
    <row r="4" spans="1:3" x14ac:dyDescent="0.2">
      <c r="A4" s="10">
        <v>418</v>
      </c>
      <c r="B4" s="10" t="s">
        <v>108</v>
      </c>
      <c r="C4" s="10">
        <v>6.74</v>
      </c>
    </row>
    <row r="5" spans="1:3" x14ac:dyDescent="0.2">
      <c r="A5" s="10">
        <v>417</v>
      </c>
      <c r="B5" s="10" t="s">
        <v>109</v>
      </c>
      <c r="C5" s="10">
        <v>7.5</v>
      </c>
    </row>
    <row r="6" spans="1:3" x14ac:dyDescent="0.2">
      <c r="A6" s="10">
        <v>416</v>
      </c>
      <c r="B6" s="10" t="s">
        <v>110</v>
      </c>
      <c r="C6" s="10">
        <v>8.26</v>
      </c>
    </row>
    <row r="7" spans="1:3" x14ac:dyDescent="0.2">
      <c r="A7" s="10">
        <v>414</v>
      </c>
      <c r="B7" s="10" t="s">
        <v>111</v>
      </c>
      <c r="C7" s="10">
        <v>9.7799999999999994</v>
      </c>
    </row>
    <row r="8" spans="1:3" x14ac:dyDescent="0.2">
      <c r="A8" s="10">
        <v>415</v>
      </c>
      <c r="B8" s="10" t="s">
        <v>112</v>
      </c>
      <c r="C8" s="10">
        <v>9.02</v>
      </c>
    </row>
    <row r="9" spans="1:3" x14ac:dyDescent="0.2">
      <c r="A9" s="10">
        <v>411</v>
      </c>
      <c r="B9" s="10" t="s">
        <v>113</v>
      </c>
      <c r="C9" s="10">
        <v>12.06</v>
      </c>
    </row>
    <row r="10" spans="1:3" x14ac:dyDescent="0.2">
      <c r="A10" s="10">
        <v>413</v>
      </c>
      <c r="B10" s="10" t="s">
        <v>114</v>
      </c>
      <c r="C10" s="10">
        <v>10.54</v>
      </c>
    </row>
    <row r="11" spans="1:3" x14ac:dyDescent="0.2">
      <c r="A11" s="10">
        <v>412</v>
      </c>
      <c r="B11" s="10" t="s">
        <v>115</v>
      </c>
      <c r="C11" s="10">
        <v>11.3</v>
      </c>
    </row>
  </sheetData>
  <mergeCells count="1">
    <mergeCell ref="A1:C1"/>
  </mergeCell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94D8-C61E-4FAC-A5D5-0A8C3283F56C}">
  <dimension ref="A3:I17"/>
  <sheetViews>
    <sheetView zoomScale="130" zoomScaleNormal="130" workbookViewId="0">
      <selection activeCell="B7" sqref="B7"/>
    </sheetView>
  </sheetViews>
  <sheetFormatPr baseColWidth="10" defaultColWidth="11.5703125" defaultRowHeight="12.75" x14ac:dyDescent="0.2"/>
  <cols>
    <col min="1" max="1" width="22" style="11" customWidth="1"/>
    <col min="2" max="2" width="37" style="11" customWidth="1"/>
    <col min="3" max="3" width="28.5703125" style="11" customWidth="1"/>
    <col min="4" max="16384" width="11.5703125" style="11"/>
  </cols>
  <sheetData>
    <row r="3" spans="1:9" ht="18" x14ac:dyDescent="0.25">
      <c r="A3" s="50" t="s">
        <v>182</v>
      </c>
      <c r="B3" s="50"/>
      <c r="C3" s="50"/>
    </row>
    <row r="4" spans="1:9" ht="13.5" thickBot="1" x14ac:dyDescent="0.25">
      <c r="A4" s="23" t="s">
        <v>116</v>
      </c>
      <c r="B4" s="11" t="s">
        <v>117</v>
      </c>
    </row>
    <row r="5" spans="1:9" ht="13.5" thickTop="1" x14ac:dyDescent="0.2">
      <c r="A5" s="24"/>
      <c r="B5" s="25"/>
      <c r="C5" s="25"/>
      <c r="D5" s="25"/>
      <c r="E5" s="25"/>
      <c r="F5" s="25"/>
      <c r="G5" s="25"/>
      <c r="H5" s="25"/>
      <c r="I5" s="25"/>
    </row>
    <row r="6" spans="1:9" x14ac:dyDescent="0.2">
      <c r="A6" s="23" t="s">
        <v>118</v>
      </c>
      <c r="B6" s="26" t="s">
        <v>119</v>
      </c>
      <c r="C6" s="26" t="s">
        <v>120</v>
      </c>
      <c r="D6" s="27" t="s">
        <v>121</v>
      </c>
      <c r="E6" s="27" t="s">
        <v>122</v>
      </c>
    </row>
    <row r="7" spans="1:9" x14ac:dyDescent="0.2">
      <c r="A7" s="28">
        <v>411</v>
      </c>
      <c r="B7" s="32" t="str">
        <f>_xlfn.XLOOKUP(A7,matrice!$A$4:$A$11,matrice!$B$4:$B$11,"")</f>
        <v>patate</v>
      </c>
      <c r="C7" s="32">
        <f>_xlfn.XLOOKUP(A7,matrice!$A$4:$A$11,matrice!$C$4:$C$11,"")</f>
        <v>12.06</v>
      </c>
      <c r="D7" s="11">
        <v>15</v>
      </c>
      <c r="E7" s="11">
        <f>IF(A7="","",C7*D7)</f>
        <v>180.9</v>
      </c>
      <c r="F7" s="51"/>
      <c r="G7" s="51"/>
      <c r="H7" s="51"/>
    </row>
    <row r="8" spans="1:9" x14ac:dyDescent="0.2">
      <c r="A8" s="28">
        <v>413</v>
      </c>
      <c r="B8" s="32" t="str">
        <f>_xlfn.XLOOKUP(A8,matrice!$A$4:$A$11,matrice!$B$4:$B$11,"")</f>
        <v>poire</v>
      </c>
      <c r="C8" s="32">
        <f>_xlfn.XLOOKUP(A8,matrice!$A$4:$A$11,matrice!$C$4:$C$11,"")</f>
        <v>10.54</v>
      </c>
      <c r="D8" s="11">
        <v>14</v>
      </c>
      <c r="E8" s="11">
        <f t="shared" ref="E8:E16" si="0">IF(A8="","",C8*D8)</f>
        <v>147.56</v>
      </c>
      <c r="F8" s="10"/>
      <c r="G8" s="10"/>
      <c r="H8" s="10"/>
    </row>
    <row r="9" spans="1:9" x14ac:dyDescent="0.2">
      <c r="A9" s="28">
        <v>414</v>
      </c>
      <c r="B9" s="32" t="str">
        <f>_xlfn.XLOOKUP(A9,matrice!$A$4:$A$11,matrice!$B$4:$B$11,"")</f>
        <v>haricot</v>
      </c>
      <c r="C9" s="32">
        <f>_xlfn.XLOOKUP(A9,matrice!$A$4:$A$11,matrice!$C$4:$C$11,"")</f>
        <v>9.7799999999999994</v>
      </c>
      <c r="D9" s="11">
        <v>9</v>
      </c>
      <c r="E9" s="11">
        <f t="shared" si="0"/>
        <v>88.02</v>
      </c>
      <c r="F9" s="10"/>
      <c r="G9" s="10"/>
      <c r="H9" s="10"/>
    </row>
    <row r="10" spans="1:9" x14ac:dyDescent="0.2">
      <c r="A10" s="28"/>
      <c r="B10" s="32" t="str">
        <f>_xlfn.XLOOKUP(A10,matrice!$A$4:$A$11,matrice!$B$4:$B$11,"")</f>
        <v/>
      </c>
      <c r="C10" s="32" t="str">
        <f>_xlfn.XLOOKUP(A10,matrice!$A$4:$A$11,matrice!$C$4:$C$11,"")</f>
        <v/>
      </c>
      <c r="E10" s="11" t="str">
        <f t="shared" si="0"/>
        <v/>
      </c>
      <c r="F10" s="10"/>
      <c r="G10" s="10"/>
      <c r="H10" s="10"/>
    </row>
    <row r="11" spans="1:9" x14ac:dyDescent="0.2">
      <c r="A11" s="28"/>
      <c r="B11" s="32" t="str">
        <f>_xlfn.XLOOKUP(A11,matrice!$A$4:$A$11,matrice!$B$4:$B$11,"")</f>
        <v/>
      </c>
      <c r="C11" s="32" t="str">
        <f>_xlfn.XLOOKUP(A11,matrice!$A$4:$A$11,matrice!$C$4:$C$11,"")</f>
        <v/>
      </c>
      <c r="E11" s="11" t="str">
        <f t="shared" si="0"/>
        <v/>
      </c>
      <c r="F11" s="10"/>
      <c r="G11" s="10"/>
      <c r="H11" s="10"/>
    </row>
    <row r="12" spans="1:9" x14ac:dyDescent="0.2">
      <c r="A12" s="28"/>
      <c r="B12" s="32" t="str">
        <f>_xlfn.XLOOKUP(A12,matrice!$A$4:$A$11,matrice!$B$4:$B$11,"")</f>
        <v/>
      </c>
      <c r="C12" s="32" t="str">
        <f>_xlfn.XLOOKUP(A12,matrice!$A$4:$A$11,matrice!$C$4:$C$11,"")</f>
        <v/>
      </c>
      <c r="E12" s="11" t="str">
        <f t="shared" si="0"/>
        <v/>
      </c>
      <c r="F12" s="10"/>
      <c r="G12" s="10"/>
      <c r="H12" s="10"/>
    </row>
    <row r="13" spans="1:9" x14ac:dyDescent="0.2">
      <c r="A13" s="28"/>
      <c r="B13" s="32" t="str">
        <f>_xlfn.XLOOKUP(A13,matrice!$A$4:$A$11,matrice!$B$4:$B$11,"")</f>
        <v/>
      </c>
      <c r="C13" s="32" t="str">
        <f>_xlfn.XLOOKUP(A13,matrice!$A$4:$A$11,matrice!$C$4:$C$11,"")</f>
        <v/>
      </c>
      <c r="E13" s="11" t="str">
        <f t="shared" si="0"/>
        <v/>
      </c>
      <c r="F13" s="10"/>
      <c r="G13" s="10"/>
      <c r="H13" s="10"/>
    </row>
    <row r="14" spans="1:9" x14ac:dyDescent="0.2">
      <c r="A14" s="28"/>
      <c r="B14" s="32" t="str">
        <f>_xlfn.XLOOKUP(A14,matrice!$A$4:$A$11,matrice!$B$4:$B$11,"")</f>
        <v/>
      </c>
      <c r="C14" s="32" t="str">
        <f>_xlfn.XLOOKUP(A14,matrice!$A$4:$A$11,matrice!$C$4:$C$11,"")</f>
        <v/>
      </c>
      <c r="E14" s="11" t="str">
        <f t="shared" si="0"/>
        <v/>
      </c>
      <c r="F14" s="10"/>
      <c r="G14" s="10"/>
      <c r="H14" s="10"/>
    </row>
    <row r="15" spans="1:9" x14ac:dyDescent="0.2">
      <c r="A15" s="28"/>
      <c r="B15" s="32" t="str">
        <f>_xlfn.XLOOKUP(A15,matrice!$A$4:$A$11,matrice!$B$4:$B$11,"")</f>
        <v/>
      </c>
      <c r="C15" s="32" t="str">
        <f>_xlfn.XLOOKUP(A15,matrice!$A$4:$A$11,matrice!$C$4:$C$11,"")</f>
        <v/>
      </c>
      <c r="E15" s="11" t="str">
        <f t="shared" si="0"/>
        <v/>
      </c>
      <c r="F15" s="10"/>
      <c r="G15" s="10"/>
      <c r="H15" s="10"/>
    </row>
    <row r="16" spans="1:9" x14ac:dyDescent="0.2">
      <c r="A16" s="28"/>
      <c r="B16" s="32" t="str">
        <f>_xlfn.XLOOKUP(A16,matrice!$A$4:$A$11,matrice!$B$4:$B$11,"")</f>
        <v/>
      </c>
      <c r="C16" s="32" t="str">
        <f>_xlfn.XLOOKUP(A16,matrice!$A$4:$A$11,matrice!$C$4:$C$11,"")</f>
        <v/>
      </c>
      <c r="E16" s="11" t="str">
        <f t="shared" si="0"/>
        <v/>
      </c>
      <c r="F16" s="10"/>
      <c r="G16" s="10"/>
      <c r="H16" s="10"/>
    </row>
    <row r="17" spans="3:8" x14ac:dyDescent="0.2">
      <c r="C17" s="52"/>
      <c r="D17" s="52"/>
      <c r="F17" s="10"/>
      <c r="G17" s="10"/>
      <c r="H17" s="10"/>
    </row>
  </sheetData>
  <mergeCells count="3">
    <mergeCell ref="A3:C3"/>
    <mergeCell ref="F7:H7"/>
    <mergeCell ref="C17:D17"/>
  </mergeCells>
  <printOptions horizontalCentered="1" verticalCentered="1" headings="1" gridLines="1"/>
  <pageMargins left="0.78740157480314965" right="0.78740157480314965" top="0.98425196850393704" bottom="0.75" header="0.51181102362204722" footer="0.51181102362204722"/>
  <pageSetup paperSize="9" orientation="landscape" cellComments="asDisplayed" horizontalDpi="4294967292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5DB5D13-722E-4B16-96D1-FD25E7134DA9}">
          <x14:formula1>
            <xm:f>matrice!$A$4:$A$11</xm:f>
          </x14:formula1>
          <xm:sqref>A7:A16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9230-EA4D-42F2-8EE6-8C0DC2A43B27}">
  <dimension ref="A1:J10"/>
  <sheetViews>
    <sheetView zoomScale="145" zoomScaleNormal="145" workbookViewId="0">
      <selection activeCell="F8" sqref="F8"/>
    </sheetView>
  </sheetViews>
  <sheetFormatPr baseColWidth="10" defaultColWidth="11.5703125" defaultRowHeight="12.75" x14ac:dyDescent="0.2"/>
  <cols>
    <col min="1" max="1" width="13.7109375" style="11" customWidth="1"/>
    <col min="2" max="2" width="11.28515625" style="11" customWidth="1"/>
    <col min="3" max="3" width="26.5703125" style="11" customWidth="1"/>
    <col min="4" max="4" width="18.42578125" style="11" customWidth="1"/>
    <col min="5" max="16384" width="11.5703125" style="11"/>
  </cols>
  <sheetData>
    <row r="1" spans="1:10" x14ac:dyDescent="0.2">
      <c r="B1" s="9" t="s">
        <v>123</v>
      </c>
      <c r="C1" s="9" t="s">
        <v>124</v>
      </c>
      <c r="D1" s="9" t="s">
        <v>125</v>
      </c>
    </row>
    <row r="2" spans="1:10" ht="15.75" x14ac:dyDescent="0.25">
      <c r="B2" s="29">
        <v>30</v>
      </c>
      <c r="C2" s="30">
        <f>_xlfn.XLOOKUP(B2,B7:B10,C7:C10,"",-1)</f>
        <v>1.7999999999999999E-2</v>
      </c>
      <c r="D2" s="30" t="str">
        <f>_xlfn.XLOOKUP(B2,B7:B10,D7:D10,"",-1)</f>
        <v>Banque 2</v>
      </c>
      <c r="E2" s="11" t="s">
        <v>191</v>
      </c>
      <c r="J2" s="54"/>
    </row>
    <row r="3" spans="1:10" ht="15.75" x14ac:dyDescent="0.25">
      <c r="B3" s="29">
        <v>30</v>
      </c>
      <c r="C3" s="30">
        <f>VLOOKUP(B3,B7:D10,2,1)</f>
        <v>1.7999999999999999E-2</v>
      </c>
      <c r="D3" s="30" t="str">
        <f>VLOOKUP(B3,B7:D10,3,TRUE)</f>
        <v>Banque 2</v>
      </c>
      <c r="E3" s="11" t="s">
        <v>192</v>
      </c>
    </row>
    <row r="4" spans="1:10" x14ac:dyDescent="0.2">
      <c r="B4" s="10"/>
      <c r="C4" s="10"/>
      <c r="D4" s="10"/>
    </row>
    <row r="5" spans="1:10" x14ac:dyDescent="0.2">
      <c r="B5" s="10"/>
      <c r="C5" s="10"/>
      <c r="D5" s="10"/>
    </row>
    <row r="6" spans="1:10" x14ac:dyDescent="0.2">
      <c r="A6" s="9" t="s">
        <v>126</v>
      </c>
      <c r="B6" s="9" t="s">
        <v>127</v>
      </c>
      <c r="C6" s="9" t="s">
        <v>124</v>
      </c>
      <c r="D6" s="9" t="s">
        <v>125</v>
      </c>
    </row>
    <row r="7" spans="1:10" ht="15" x14ac:dyDescent="0.25">
      <c r="A7" s="9" t="s">
        <v>128</v>
      </c>
      <c r="B7" s="10">
        <v>18</v>
      </c>
      <c r="C7" s="31">
        <v>1.4999999999999999E-2</v>
      </c>
      <c r="D7" s="9" t="s">
        <v>129</v>
      </c>
    </row>
    <row r="8" spans="1:10" ht="15" x14ac:dyDescent="0.25">
      <c r="A8" s="9" t="s">
        <v>130</v>
      </c>
      <c r="B8" s="10">
        <v>25</v>
      </c>
      <c r="C8" s="31">
        <v>1.7999999999999999E-2</v>
      </c>
      <c r="D8" s="9" t="s">
        <v>131</v>
      </c>
    </row>
    <row r="9" spans="1:10" ht="15" x14ac:dyDescent="0.25">
      <c r="A9" s="9" t="s">
        <v>132</v>
      </c>
      <c r="B9" s="10">
        <v>35</v>
      </c>
      <c r="C9" s="31">
        <v>1.7000000000000001E-2</v>
      </c>
      <c r="D9" s="9" t="s">
        <v>133</v>
      </c>
    </row>
    <row r="10" spans="1:10" ht="15" x14ac:dyDescent="0.25">
      <c r="A10" s="9" t="s">
        <v>134</v>
      </c>
      <c r="B10" s="10">
        <v>60</v>
      </c>
      <c r="C10" s="31">
        <v>0.02</v>
      </c>
      <c r="D10" s="9" t="s">
        <v>135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A800-E42E-4F20-97AC-5470C9AFE639}">
  <sheetPr>
    <tabColor rgb="FFC00000"/>
  </sheetPr>
  <dimension ref="A1"/>
  <sheetViews>
    <sheetView workbookViewId="0">
      <selection activeCell="L30" sqref="L30"/>
    </sheetView>
  </sheetViews>
  <sheetFormatPr baseColWidth="10" defaultRowHeight="15" x14ac:dyDescent="0.25"/>
  <sheetData>
    <row r="1" spans="1:1" x14ac:dyDescent="0.25">
      <c r="A1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E97E-118C-436F-9761-E42EBDA804DF}">
  <dimension ref="A1:F13"/>
  <sheetViews>
    <sheetView tabSelected="1" topLeftCell="A12" zoomScale="70" zoomScaleNormal="70" workbookViewId="0">
      <selection activeCell="T24" sqref="T24"/>
    </sheetView>
  </sheetViews>
  <sheetFormatPr baseColWidth="10" defaultRowHeight="15" x14ac:dyDescent="0.25"/>
  <cols>
    <col min="1" max="1" width="14.85546875" customWidth="1"/>
  </cols>
  <sheetData>
    <row r="1" spans="1:6" x14ac:dyDescent="0.25">
      <c r="A1" s="53" t="s">
        <v>151</v>
      </c>
      <c r="B1" s="53"/>
      <c r="C1" s="53"/>
      <c r="D1" s="53"/>
      <c r="E1" s="53"/>
      <c r="F1" s="53"/>
    </row>
    <row r="3" spans="1:6" ht="15.75" thickBot="1" x14ac:dyDescent="0.3"/>
    <row r="4" spans="1:6" x14ac:dyDescent="0.25">
      <c r="A4" s="55" t="s">
        <v>149</v>
      </c>
      <c r="B4" s="56" t="s">
        <v>136</v>
      </c>
      <c r="C4" s="56" t="s">
        <v>137</v>
      </c>
      <c r="D4" s="56" t="s">
        <v>138</v>
      </c>
      <c r="E4" s="56" t="s">
        <v>139</v>
      </c>
      <c r="F4" s="65" t="s">
        <v>140</v>
      </c>
    </row>
    <row r="5" spans="1:6" x14ac:dyDescent="0.25">
      <c r="A5" s="57" t="s">
        <v>141</v>
      </c>
      <c r="B5" s="58">
        <v>1500</v>
      </c>
      <c r="C5" s="59">
        <v>3000</v>
      </c>
      <c r="D5" s="59">
        <v>1400</v>
      </c>
      <c r="E5" s="59">
        <v>1800</v>
      </c>
      <c r="F5" s="62">
        <f>SUM(B5:E5)</f>
        <v>7700</v>
      </c>
    </row>
    <row r="6" spans="1:6" x14ac:dyDescent="0.25">
      <c r="A6" s="57" t="s">
        <v>142</v>
      </c>
      <c r="B6" s="58">
        <v>2000</v>
      </c>
      <c r="C6" s="59">
        <v>3500</v>
      </c>
      <c r="D6" s="59">
        <v>900</v>
      </c>
      <c r="E6" s="59">
        <v>1600</v>
      </c>
      <c r="F6" s="62">
        <f t="shared" ref="F6:F10" si="0">SUM(B6:E6)</f>
        <v>8000</v>
      </c>
    </row>
    <row r="7" spans="1:6" x14ac:dyDescent="0.25">
      <c r="A7" s="57" t="s">
        <v>143</v>
      </c>
      <c r="B7" s="58">
        <v>2200</v>
      </c>
      <c r="C7" s="59">
        <v>2500</v>
      </c>
      <c r="D7" s="59">
        <v>2600</v>
      </c>
      <c r="E7" s="59">
        <v>2400</v>
      </c>
      <c r="F7" s="62">
        <f t="shared" si="0"/>
        <v>9700</v>
      </c>
    </row>
    <row r="8" spans="1:6" x14ac:dyDescent="0.25">
      <c r="A8" s="57" t="s">
        <v>148</v>
      </c>
      <c r="B8" s="58">
        <v>1500</v>
      </c>
      <c r="C8" s="59">
        <v>2000</v>
      </c>
      <c r="D8" s="59">
        <v>1800</v>
      </c>
      <c r="E8" s="59">
        <v>1900</v>
      </c>
      <c r="F8" s="62">
        <f t="shared" si="0"/>
        <v>7200</v>
      </c>
    </row>
    <row r="9" spans="1:6" x14ac:dyDescent="0.25">
      <c r="A9" s="57" t="s">
        <v>144</v>
      </c>
      <c r="B9" s="58">
        <v>1000</v>
      </c>
      <c r="C9" s="59">
        <v>1900</v>
      </c>
      <c r="D9" s="59">
        <v>1300</v>
      </c>
      <c r="E9" s="59">
        <v>1400</v>
      </c>
      <c r="F9" s="62">
        <f t="shared" si="0"/>
        <v>5600</v>
      </c>
    </row>
    <row r="10" spans="1:6" x14ac:dyDescent="0.25">
      <c r="A10" s="60" t="s">
        <v>140</v>
      </c>
      <c r="B10" s="61">
        <f>SUM(B5:B9)</f>
        <v>8200</v>
      </c>
      <c r="C10" s="61">
        <f>SUM(C5:C9)</f>
        <v>12900</v>
      </c>
      <c r="D10" s="61">
        <f>SUM(D5:D9)</f>
        <v>8000</v>
      </c>
      <c r="E10" s="61">
        <f>SUM(E5:E9)</f>
        <v>9100</v>
      </c>
      <c r="F10" s="62">
        <f t="shared" si="0"/>
        <v>38200</v>
      </c>
    </row>
    <row r="11" spans="1:6" x14ac:dyDescent="0.25">
      <c r="A11" s="60" t="s">
        <v>145</v>
      </c>
      <c r="B11" s="61">
        <f>AVERAGE(B5:B9)</f>
        <v>1640</v>
      </c>
      <c r="C11" s="61">
        <f>AVERAGE(C5:C9)</f>
        <v>2580</v>
      </c>
      <c r="D11" s="61">
        <f>AVERAGE(D5:D9)</f>
        <v>1600</v>
      </c>
      <c r="E11" s="61">
        <f>AVERAGE(E5:E9)</f>
        <v>1820</v>
      </c>
      <c r="F11" s="62">
        <f>AVERAGE(F5:F9)</f>
        <v>7640</v>
      </c>
    </row>
    <row r="12" spans="1:6" x14ac:dyDescent="0.25">
      <c r="A12" s="60" t="s">
        <v>146</v>
      </c>
      <c r="B12" s="61">
        <f>MAX(B5:B9)</f>
        <v>2200</v>
      </c>
      <c r="C12" s="61">
        <f>MAX(C5:C9)</f>
        <v>3500</v>
      </c>
      <c r="D12" s="61">
        <f>MAX(D5:D9)</f>
        <v>2600</v>
      </c>
      <c r="E12" s="61">
        <f>MAX(E5:E9)</f>
        <v>2400</v>
      </c>
      <c r="F12" s="62">
        <f>MAX(F5:F9)</f>
        <v>9700</v>
      </c>
    </row>
    <row r="13" spans="1:6" ht="15.75" thickBot="1" x14ac:dyDescent="0.3">
      <c r="A13" s="63" t="s">
        <v>147</v>
      </c>
      <c r="B13" s="64">
        <f>MIN(B5:B9)</f>
        <v>1000</v>
      </c>
      <c r="C13" s="64">
        <f>MIN(C5:C9)</f>
        <v>1900</v>
      </c>
      <c r="D13" s="64">
        <f>MIN(D5:D9)</f>
        <v>900</v>
      </c>
      <c r="E13" s="64">
        <f>MIN(E5:E9)</f>
        <v>1400</v>
      </c>
      <c r="F13" s="64">
        <f>MIN(F5:F9)</f>
        <v>5600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6</vt:i4>
      </vt:variant>
    </vt:vector>
  </HeadingPairs>
  <TitlesOfParts>
    <vt:vector size="17" baseType="lpstr">
      <vt:lpstr>zone nommée</vt:lpstr>
      <vt:lpstr> </vt:lpstr>
      <vt:lpstr>Rv - Rx Telephone</vt:lpstr>
      <vt:lpstr>base produit</vt:lpstr>
      <vt:lpstr>matrice</vt:lpstr>
      <vt:lpstr>facturation matrice</vt:lpstr>
      <vt:lpstr>crédit</vt:lpstr>
      <vt:lpstr>  </vt:lpstr>
      <vt:lpstr>graph</vt:lpstr>
      <vt:lpstr>   </vt:lpstr>
      <vt:lpstr>dates</vt:lpstr>
      <vt:lpstr>code_art</vt:lpstr>
      <vt:lpstr>marge</vt:lpstr>
      <vt:lpstr>pp1_art</vt:lpstr>
      <vt:lpstr>pp2_art</vt:lpstr>
      <vt:lpstr>pvttc</vt:lpstr>
      <vt:lpstr>tva_10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Bunel</dc:creator>
  <cp:lastModifiedBy>Xavier Formation</cp:lastModifiedBy>
  <dcterms:created xsi:type="dcterms:W3CDTF">2024-01-24T09:49:51Z</dcterms:created>
  <dcterms:modified xsi:type="dcterms:W3CDTF">2026-01-16T10:01:50Z</dcterms:modified>
</cp:coreProperties>
</file>