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p00000378266\Documents\"/>
    </mc:Choice>
  </mc:AlternateContent>
  <xr:revisionPtr revIDLastSave="0" documentId="8_{4577FDA2-6BB5-4D49-B428-DFA745F33E21}" xr6:coauthVersionLast="47" xr6:coauthVersionMax="47" xr10:uidLastSave="{00000000-0000-0000-0000-000000000000}"/>
  <bookViews>
    <workbookView xWindow="-120" yWindow="-120" windowWidth="29040" windowHeight="15720" firstSheet="14" activeTab="21" xr2:uid="{53654163-CCE0-4B71-826A-86122748D651}"/>
  </bookViews>
  <sheets>
    <sheet name="intro" sheetId="17" r:id="rId1"/>
    <sheet name="calculs manuels" sheetId="18" r:id="rId2"/>
    <sheet name="calculs 1" sheetId="12" r:id="rId3"/>
    <sheet name="dollar 1" sheetId="13" r:id="rId4"/>
    <sheet name="tous les Si" sheetId="1" r:id="rId5"/>
    <sheet name="dollar 2 et liaison" sheetId="14" r:id="rId6"/>
    <sheet name="dollar 2 bis" sheetId="20" r:id="rId7"/>
    <sheet name="Si (révision)" sheetId="19" r:id="rId8"/>
    <sheet name="Si_imb" sheetId="2" r:id="rId9"/>
    <sheet name="cotisation brut" sheetId="3" r:id="rId10"/>
    <sheet name="fn de comptage" sheetId="4" r:id="rId11"/>
    <sheet name="consultant" sheetId="5" r:id="rId12"/>
    <sheet name="protection" sheetId="15" r:id="rId13"/>
    <sheet name="validation" sheetId="16" r:id="rId14"/>
    <sheet name="debut" sheetId="21" r:id="rId15"/>
    <sheet name="janvier" sheetId="7" r:id="rId16"/>
    <sheet name="février" sheetId="8" r:id="rId17"/>
    <sheet name="mars" sheetId="9" r:id="rId18"/>
    <sheet name="avril" sheetId="23" r:id="rId19"/>
    <sheet name="fin" sheetId="22" r:id="rId20"/>
    <sheet name="total" sheetId="11" r:id="rId21"/>
    <sheet name="mise en page" sheetId="24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24" l="1"/>
  <c r="E11" i="24"/>
  <c r="D11" i="24"/>
  <c r="C11" i="24"/>
  <c r="B11" i="24"/>
  <c r="F10" i="24"/>
  <c r="E10" i="24"/>
  <c r="D10" i="24"/>
  <c r="C10" i="24"/>
  <c r="B10" i="24"/>
  <c r="F9" i="24"/>
  <c r="F8" i="24"/>
  <c r="F7" i="24"/>
  <c r="F6" i="24"/>
  <c r="F5" i="24"/>
  <c r="B21" i="11"/>
  <c r="C21" i="11"/>
  <c r="D21" i="11"/>
  <c r="E21" i="11"/>
  <c r="B22" i="11"/>
  <c r="C22" i="11"/>
  <c r="D22" i="11"/>
  <c r="E22" i="11"/>
  <c r="B23" i="11"/>
  <c r="C23" i="11"/>
  <c r="D23" i="11"/>
  <c r="E23" i="11"/>
  <c r="C20" i="11"/>
  <c r="D20" i="11"/>
  <c r="E20" i="11"/>
  <c r="B20" i="11"/>
  <c r="B13" i="11"/>
  <c r="C13" i="11"/>
  <c r="D13" i="11"/>
  <c r="E13" i="11"/>
  <c r="B14" i="11"/>
  <c r="C14" i="11"/>
  <c r="D14" i="11"/>
  <c r="E14" i="11"/>
  <c r="B15" i="11"/>
  <c r="C15" i="11"/>
  <c r="D15" i="11"/>
  <c r="E15" i="11"/>
  <c r="C12" i="11"/>
  <c r="D12" i="11"/>
  <c r="E12" i="11"/>
  <c r="B12" i="11"/>
  <c r="B5" i="11"/>
  <c r="C5" i="11"/>
  <c r="D5" i="11"/>
  <c r="E5" i="11"/>
  <c r="B6" i="11"/>
  <c r="C6" i="11"/>
  <c r="D6" i="11"/>
  <c r="E6" i="11"/>
  <c r="B7" i="11"/>
  <c r="C7" i="11"/>
  <c r="D7" i="11"/>
  <c r="E7" i="11"/>
  <c r="C4" i="11"/>
  <c r="D4" i="11"/>
  <c r="E4" i="11"/>
  <c r="B4" i="11"/>
  <c r="D7" i="23"/>
  <c r="D31" i="11" s="1"/>
  <c r="C7" i="23"/>
  <c r="C31" i="11" s="1"/>
  <c r="B7" i="23"/>
  <c r="E6" i="23"/>
  <c r="E30" i="11" s="1"/>
  <c r="E5" i="23"/>
  <c r="E4" i="23"/>
  <c r="E28" i="11" s="1"/>
  <c r="C36" i="11"/>
  <c r="D36" i="11"/>
  <c r="C37" i="11"/>
  <c r="D37" i="11"/>
  <c r="C38" i="11"/>
  <c r="D38" i="11"/>
  <c r="B37" i="11"/>
  <c r="B38" i="11"/>
  <c r="B36" i="11"/>
  <c r="B28" i="11"/>
  <c r="C28" i="11"/>
  <c r="D28" i="11"/>
  <c r="C29" i="11"/>
  <c r="D29" i="11"/>
  <c r="E29" i="11"/>
  <c r="C30" i="11"/>
  <c r="D30" i="11"/>
  <c r="B29" i="11"/>
  <c r="B30" i="11"/>
  <c r="B31" i="11"/>
  <c r="E5" i="8"/>
  <c r="E6" i="8"/>
  <c r="E5" i="9"/>
  <c r="E6" i="9"/>
  <c r="E5" i="7"/>
  <c r="E6" i="7"/>
  <c r="E4" i="8"/>
  <c r="E4" i="9"/>
  <c r="E4" i="7"/>
  <c r="E7" i="7" s="1"/>
  <c r="C7" i="8"/>
  <c r="D7" i="8"/>
  <c r="C7" i="9"/>
  <c r="D7" i="9"/>
  <c r="C7" i="7"/>
  <c r="D7" i="7"/>
  <c r="B7" i="8"/>
  <c r="B7" i="9"/>
  <c r="B7" i="7"/>
  <c r="C12" i="5" a="1"/>
  <c r="C12" i="5" s="1"/>
  <c r="D12" i="5"/>
  <c r="D13" i="5"/>
  <c r="D14" i="5"/>
  <c r="D15" i="5"/>
  <c r="B13" i="5"/>
  <c r="B14" i="5"/>
  <c r="B15" i="5"/>
  <c r="B12" i="5"/>
  <c r="E9" i="15"/>
  <c r="D9" i="15"/>
  <c r="C9" i="15"/>
  <c r="B9" i="15"/>
  <c r="F8" i="15"/>
  <c r="F7" i="15"/>
  <c r="F6" i="15"/>
  <c r="F5" i="15"/>
  <c r="F4" i="15"/>
  <c r="E13" i="3"/>
  <c r="B18" i="3"/>
  <c r="B17" i="3"/>
  <c r="B16" i="3"/>
  <c r="C16" i="3"/>
  <c r="E11" i="3"/>
  <c r="B13" i="3"/>
  <c r="B12" i="3"/>
  <c r="B11" i="3"/>
  <c r="C21" i="2"/>
  <c r="D21" i="2"/>
  <c r="E21" i="2"/>
  <c r="B21" i="2"/>
  <c r="B20" i="2"/>
  <c r="C20" i="2"/>
  <c r="D20" i="2"/>
  <c r="E20" i="2"/>
  <c r="C3" i="19"/>
  <c r="C4" i="19"/>
  <c r="C5" i="19"/>
  <c r="C6" i="19"/>
  <c r="C7" i="19"/>
  <c r="C2" i="19"/>
  <c r="B8" i="20" a="1"/>
  <c r="B8" i="20" s="1"/>
  <c r="A8" i="20" a="1"/>
  <c r="A8" i="20" s="1"/>
  <c r="B3" i="20"/>
  <c r="B4" i="20"/>
  <c r="B2" i="20"/>
  <c r="A3" i="20"/>
  <c r="A4" i="20"/>
  <c r="A2" i="20"/>
  <c r="B13" i="14"/>
  <c r="B14" i="14"/>
  <c r="B12" i="14"/>
  <c r="A12" i="14"/>
  <c r="A13" i="14"/>
  <c r="A14" i="14"/>
  <c r="D5" i="14"/>
  <c r="C6" i="14"/>
  <c r="D6" i="14" s="1"/>
  <c r="E6" i="14" s="1"/>
  <c r="C7" i="14"/>
  <c r="C5" i="14"/>
  <c r="E5" i="14" s="1"/>
  <c r="B20" i="13"/>
  <c r="B21" i="13"/>
  <c r="B22" i="13"/>
  <c r="B19" i="13"/>
  <c r="E7" i="23" l="1"/>
  <c r="E31" i="11" s="1"/>
  <c r="E7" i="9"/>
  <c r="E7" i="8"/>
  <c r="F9" i="15"/>
  <c r="D7" i="14"/>
  <c r="E7" i="14" s="1"/>
  <c r="B20" i="1"/>
  <c r="C20" i="1"/>
  <c r="D20" i="1"/>
  <c r="C14" i="1"/>
  <c r="D14" i="1"/>
  <c r="B14" i="1"/>
  <c r="C11" i="1"/>
  <c r="D11" i="1"/>
  <c r="B11" i="1"/>
  <c r="C10" i="1"/>
  <c r="D10" i="1"/>
  <c r="B10" i="1"/>
  <c r="C7" i="1"/>
  <c r="D7" i="1"/>
  <c r="B7" i="1"/>
  <c r="D67" i="13"/>
  <c r="B65" i="13"/>
  <c r="C65" i="13"/>
  <c r="D65" i="13" s="1"/>
  <c r="E65" i="13" s="1"/>
  <c r="B66" i="13"/>
  <c r="C66" i="13"/>
  <c r="D66" i="13"/>
  <c r="E66" i="13"/>
  <c r="B67" i="13"/>
  <c r="C67" i="13"/>
  <c r="E67" i="13"/>
  <c r="C64" i="13"/>
  <c r="D64" i="13"/>
  <c r="E64" i="13"/>
  <c r="B64" i="13"/>
  <c r="B46" i="13"/>
  <c r="C42" i="13" s="1"/>
  <c r="B34" i="13"/>
  <c r="C34" i="13" s="1"/>
  <c r="B35" i="13"/>
  <c r="C35" i="13" s="1"/>
  <c r="B36" i="13"/>
  <c r="C36" i="13" s="1"/>
  <c r="B33" i="13"/>
  <c r="C33" i="13" s="1"/>
  <c r="C19" i="13"/>
  <c r="G20" i="13"/>
  <c r="H20" i="13"/>
  <c r="I20" i="13"/>
  <c r="J20" i="13"/>
  <c r="C20" i="13"/>
  <c r="C21" i="13"/>
  <c r="C22" i="13"/>
  <c r="G19" i="13"/>
  <c r="H19" i="13"/>
  <c r="I19" i="13"/>
  <c r="J19" i="13"/>
  <c r="H7" i="13"/>
  <c r="I7" i="13"/>
  <c r="J7" i="13"/>
  <c r="G7" i="13"/>
  <c r="C7" i="13"/>
  <c r="C8" i="13"/>
  <c r="C9" i="13"/>
  <c r="C6" i="13"/>
  <c r="F7" i="12"/>
  <c r="H2" i="12"/>
  <c r="H1" i="12"/>
  <c r="F5" i="12"/>
  <c r="F9" i="12" s="1"/>
  <c r="F6" i="12"/>
  <c r="F8" i="12"/>
  <c r="F4" i="12"/>
  <c r="B10" i="12"/>
  <c r="B9" i="12"/>
  <c r="C10" i="12"/>
  <c r="D10" i="12"/>
  <c r="E10" i="12"/>
  <c r="C9" i="12"/>
  <c r="D9" i="12"/>
  <c r="E9" i="12"/>
  <c r="B7" i="18"/>
  <c r="B6" i="18"/>
  <c r="B5" i="18"/>
  <c r="B4" i="18"/>
  <c r="C45" i="13" l="1"/>
  <c r="C44" i="13"/>
  <c r="C43" i="13"/>
  <c r="F1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<sst xmlns="http://schemas.openxmlformats.org/spreadsheetml/2006/main" count="304" uniqueCount="157">
  <si>
    <t>RESULTATS  CHIFFRE D'AFFAIRE DE L'ANNEE</t>
  </si>
  <si>
    <t>RESTAURANT 1</t>
  </si>
  <si>
    <t>RESTAURANT 2</t>
  </si>
  <si>
    <t>RESTAURANT 3</t>
  </si>
  <si>
    <t>Trim1</t>
  </si>
  <si>
    <t>Trim2</t>
  </si>
  <si>
    <t>Trim3</t>
  </si>
  <si>
    <t>Trim4</t>
  </si>
  <si>
    <t>TOTAL</t>
  </si>
  <si>
    <t>Condition 1</t>
  </si>
  <si>
    <t>Si le total est &gt; à 570000 € 
alors cadeaux sinon rien</t>
  </si>
  <si>
    <t>Condition 1 réponse</t>
  </si>
  <si>
    <t>Condition 2</t>
  </si>
  <si>
    <t>Condition 2 réponse</t>
  </si>
  <si>
    <t>Condition 3</t>
  </si>
  <si>
    <t>Si le total du Restaurant1 est &lt;600 000 € alors mauvais résultat, si le total est &lt;700 000 € alors acceptable, si le total est &gt;700 000 € bon résultat</t>
  </si>
  <si>
    <t>Condition 3 réponse</t>
  </si>
  <si>
    <t>Condition 4</t>
  </si>
  <si>
    <t>Si au moins 1 des 4 trimestre a un CA &gt;250000 €
alors une TV sinon une montre</t>
  </si>
  <si>
    <t>Condition 4, méthode 1 réponse</t>
  </si>
  <si>
    <t>Condition 4, méthode 2 réponse</t>
  </si>
  <si>
    <t>Condition 5</t>
  </si>
  <si>
    <t>Si tous les "Total" &gt; 600000 
alors une croisière sinon rien</t>
  </si>
  <si>
    <t>Condition 5 réponse</t>
  </si>
  <si>
    <t>Condition 6</t>
  </si>
  <si>
    <t>pour gagner une voiture, il faut satisfaire ces 2 conditions:
1) la moyenne de tous les  trim doit être &gt;110 000
2) on ne doit pas avoir de trim &lt;= à 55 000, sinon on a un mouchoir</t>
  </si>
  <si>
    <t>Condition 7</t>
  </si>
  <si>
    <t xml:space="preserve">Une de ces 2 conditions doit être "Vrai" pour partir en croisière
1) il faut au moins 1 trim &gt;=300 000
2) le total annuel des 3 restaurants doit être d'au moins 2 500 000 </t>
  </si>
  <si>
    <t>Exercice1</t>
  </si>
  <si>
    <t>Si total &gt;500, prime de 10%,si total &gt;1000, prime de 20%, si total &lt;500 pas de prime</t>
  </si>
  <si>
    <t>pierre</t>
  </si>
  <si>
    <t>paul</t>
  </si>
  <si>
    <t>jacques</t>
  </si>
  <si>
    <t>janvier</t>
  </si>
  <si>
    <t>février</t>
  </si>
  <si>
    <t>mars</t>
  </si>
  <si>
    <t>Total</t>
  </si>
  <si>
    <t>Total +prime méthode 1</t>
  </si>
  <si>
    <t>Total +prime méthode 2</t>
  </si>
  <si>
    <t>Exercice2</t>
  </si>
  <si>
    <t>sophie</t>
  </si>
  <si>
    <t>avril</t>
  </si>
  <si>
    <t>mai</t>
  </si>
  <si>
    <t>total</t>
  </si>
  <si>
    <t>si total &gt; à 30000 alors  il gagne une montre
si total &gt; à 40000 alors il gagne une voiture
si total &gt;50000 alors il gagne un bateau</t>
  </si>
  <si>
    <t>nom</t>
  </si>
  <si>
    <t>montant cotisation</t>
  </si>
  <si>
    <t>Homme/Femme</t>
  </si>
  <si>
    <t>payée</t>
  </si>
  <si>
    <t>martin</t>
  </si>
  <si>
    <t>h</t>
  </si>
  <si>
    <t>oui</t>
  </si>
  <si>
    <t>dupont</t>
  </si>
  <si>
    <t>arena</t>
  </si>
  <si>
    <t>f</t>
  </si>
  <si>
    <t>non</t>
  </si>
  <si>
    <t>durand</t>
  </si>
  <si>
    <t>boston</t>
  </si>
  <si>
    <t>callas</t>
  </si>
  <si>
    <t>Calculs</t>
  </si>
  <si>
    <t>sur le montant des cotisations</t>
  </si>
  <si>
    <t>montant total
des cotisations</t>
  </si>
  <si>
    <t>montant déjà réglé</t>
  </si>
  <si>
    <t>montant restant 
à régler</t>
  </si>
  <si>
    <t>sur le nombre de cotisations</t>
  </si>
  <si>
    <t>nombre de 
cotisations totales</t>
  </si>
  <si>
    <t>nombre de 
cotisations réglées</t>
  </si>
  <si>
    <t>nombre de 
cotisations restant 
à régler</t>
  </si>
  <si>
    <t>reclamation</t>
  </si>
  <si>
    <t>fonctions de comptage ou dénombrement</t>
  </si>
  <si>
    <t>nombre</t>
  </si>
  <si>
    <t>texte</t>
  </si>
  <si>
    <t>vide</t>
  </si>
  <si>
    <t>date</t>
  </si>
  <si>
    <t>salaire</t>
  </si>
  <si>
    <t>Nom</t>
  </si>
  <si>
    <t>Nombre d'interventions</t>
  </si>
  <si>
    <t>Montant Total des salaires</t>
  </si>
  <si>
    <t>paris</t>
  </si>
  <si>
    <t>lyon</t>
  </si>
  <si>
    <t>marseille</t>
  </si>
  <si>
    <t>alimentation</t>
  </si>
  <si>
    <t>droguerie</t>
  </si>
  <si>
    <t>librairie</t>
  </si>
  <si>
    <t>Trimestre</t>
  </si>
  <si>
    <t>DESTINATION</t>
  </si>
  <si>
    <t>TAHITI</t>
  </si>
  <si>
    <t>HAWAI</t>
  </si>
  <si>
    <t>Espagne</t>
  </si>
  <si>
    <t>TIBET</t>
  </si>
  <si>
    <t>cas n°1</t>
  </si>
  <si>
    <t>valeurs 2022</t>
  </si>
  <si>
    <t>coefficient</t>
  </si>
  <si>
    <t>valeurs 2023</t>
  </si>
  <si>
    <t>cas n°2</t>
  </si>
  <si>
    <t>coef</t>
  </si>
  <si>
    <t>cas n°3</t>
  </si>
  <si>
    <t>taux de tva</t>
  </si>
  <si>
    <t>montant ht</t>
  </si>
  <si>
    <t>cas n°4</t>
  </si>
  <si>
    <t>cas n°5</t>
  </si>
  <si>
    <t>Année 2021</t>
  </si>
  <si>
    <t>Année 2022</t>
  </si>
  <si>
    <t>Exo 1</t>
  </si>
  <si>
    <t>Coef</t>
  </si>
  <si>
    <t>designation</t>
  </si>
  <si>
    <t>prix achat</t>
  </si>
  <si>
    <t>pull col v</t>
  </si>
  <si>
    <t>veste droite</t>
  </si>
  <si>
    <t>blouson</t>
  </si>
  <si>
    <t>addition +</t>
  </si>
  <si>
    <t>soustraction -</t>
  </si>
  <si>
    <t>multiplication *</t>
  </si>
  <si>
    <t>division /</t>
  </si>
  <si>
    <t>Trim 1</t>
  </si>
  <si>
    <t>Trim 2</t>
  </si>
  <si>
    <t>Trim 3</t>
  </si>
  <si>
    <t>Trim 4</t>
  </si>
  <si>
    <t>Moyenne</t>
  </si>
  <si>
    <t>Corse</t>
  </si>
  <si>
    <t>valeurs 2023 v1</t>
  </si>
  <si>
    <t>valeurs 2023 v2</t>
  </si>
  <si>
    <t>montant tva</t>
  </si>
  <si>
    <t>montant ttc</t>
  </si>
  <si>
    <t>montant ventes</t>
  </si>
  <si>
    <t>% des ventes</t>
  </si>
  <si>
    <t>valeurs 2024</t>
  </si>
  <si>
    <t>valeurs 2025</t>
  </si>
  <si>
    <t>valeurs 2026</t>
  </si>
  <si>
    <t>Si le total est &gt;= à 600000 €
alors CALCULER une prime de 10% sur le Total sinon 0</t>
  </si>
  <si>
    <t>Notes</t>
  </si>
  <si>
    <t>Année Validée</t>
  </si>
  <si>
    <t>prix vente ht</t>
  </si>
  <si>
    <t>marge commerciale</t>
  </si>
  <si>
    <t>montant TVA</t>
  </si>
  <si>
    <t>tva</t>
  </si>
  <si>
    <t>prix vente ttc</t>
  </si>
  <si>
    <t>Etudiant 1</t>
  </si>
  <si>
    <t>Etudiant 6</t>
  </si>
  <si>
    <t>Etudiant 2</t>
  </si>
  <si>
    <t>Etudiant 3</t>
  </si>
  <si>
    <t>Etudiant 4</t>
  </si>
  <si>
    <t>Etudiant 5</t>
  </si>
  <si>
    <t>NB</t>
  </si>
  <si>
    <t>NBVAL</t>
  </si>
  <si>
    <t>NB.VIDE</t>
  </si>
  <si>
    <t>NB.SI</t>
  </si>
  <si>
    <t>SUIVANT LE CRITERE</t>
  </si>
  <si>
    <t>total des cotisations payées par les h</t>
  </si>
  <si>
    <t>nombre de cotisations payées par les h</t>
  </si>
  <si>
    <t>Italie</t>
  </si>
  <si>
    <t>Exemples de validation de données</t>
  </si>
  <si>
    <t>nb d'employés (entre 1 et 50)</t>
  </si>
  <si>
    <t>liste déroulante</t>
  </si>
  <si>
    <t>Nb.Si.Ens</t>
  </si>
  <si>
    <t>Mois</t>
  </si>
  <si>
    <t>TABLEAU DES VENTES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</si>
</sst>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_);[Red]\(#,##0.00\)"/>
    <numFmt numFmtId="165" formatCode="#,##0_);[Red]\(#,##0\)"/>
    <numFmt numFmtId="166" formatCode="[$€]#,##0.00_);[Red]\([$€]#,##0.00\)"/>
    <numFmt numFmtId="167" formatCode="0.0"/>
    <numFmt numFmtId="168" formatCode="0.000"/>
  </numFmts>
  <fonts count="18" x14ac:knownFonts="1">
    <font>
      <sz val="11"/>
      <color theme="1"/>
      <name val="Calibri"/>
      <family val="2"/>
      <scheme val="minor"/>
    </font>
    <font>
      <sz val="10"/>
      <name val="MS Sans Serif"/>
    </font>
    <font>
      <sz val="14"/>
      <name val="Arial Narrow"/>
      <family val="2"/>
    </font>
    <font>
      <sz val="10"/>
      <name val="Arial Narrow"/>
      <family val="2"/>
    </font>
    <font>
      <sz val="10"/>
      <name val="MS Sans Serif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36"/>
      </left>
      <right style="double">
        <color indexed="36"/>
      </right>
      <top style="double">
        <color indexed="36"/>
      </top>
      <bottom/>
      <diagonal/>
    </border>
    <border>
      <left style="double">
        <color indexed="36"/>
      </left>
      <right style="thin">
        <color indexed="44"/>
      </right>
      <top style="double">
        <color indexed="36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 style="double">
        <color indexed="36"/>
      </top>
      <bottom style="thin">
        <color indexed="44"/>
      </bottom>
      <diagonal/>
    </border>
    <border>
      <left style="thin">
        <color indexed="44"/>
      </left>
      <right style="double">
        <color indexed="36"/>
      </right>
      <top style="double">
        <color indexed="36"/>
      </top>
      <bottom style="thin">
        <color indexed="44"/>
      </bottom>
      <diagonal/>
    </border>
    <border>
      <left style="double">
        <color indexed="36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 style="double">
        <color indexed="36"/>
      </right>
      <top style="thin">
        <color indexed="44"/>
      </top>
      <bottom style="thin">
        <color indexed="44"/>
      </bottom>
      <diagonal/>
    </border>
    <border>
      <left style="double">
        <color indexed="36"/>
      </left>
      <right style="thin">
        <color indexed="44"/>
      </right>
      <top style="thin">
        <color indexed="44"/>
      </top>
      <bottom style="double">
        <color indexed="36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double">
        <color indexed="36"/>
      </bottom>
      <diagonal/>
    </border>
    <border>
      <left style="thin">
        <color indexed="44"/>
      </left>
      <right style="double">
        <color indexed="20"/>
      </right>
      <top style="thin">
        <color indexed="44"/>
      </top>
      <bottom style="double">
        <color indexed="36"/>
      </bottom>
      <diagonal/>
    </border>
    <border>
      <left style="double">
        <color indexed="36"/>
      </left>
      <right style="double">
        <color indexed="36"/>
      </right>
      <top style="double">
        <color indexed="36"/>
      </top>
      <bottom style="double">
        <color indexed="36"/>
      </bottom>
      <diagonal/>
    </border>
    <border>
      <left style="double">
        <color indexed="36"/>
      </left>
      <right style="thin">
        <color indexed="44"/>
      </right>
      <top style="double">
        <color indexed="36"/>
      </top>
      <bottom style="double">
        <color indexed="36"/>
      </bottom>
      <diagonal/>
    </border>
    <border>
      <left style="thin">
        <color indexed="44"/>
      </left>
      <right style="double">
        <color indexed="36"/>
      </right>
      <top style="double">
        <color indexed="36"/>
      </top>
      <bottom style="double">
        <color indexed="36"/>
      </bottom>
      <diagonal/>
    </border>
    <border>
      <left style="thin">
        <color indexed="44"/>
      </left>
      <right style="double">
        <color indexed="36"/>
      </right>
      <top style="thin">
        <color indexed="44"/>
      </top>
      <bottom style="double">
        <color indexed="36"/>
      </bottom>
      <diagonal/>
    </border>
    <border>
      <left style="double">
        <color indexed="36"/>
      </left>
      <right/>
      <top style="double">
        <color indexed="36"/>
      </top>
      <bottom style="double">
        <color indexed="36"/>
      </bottom>
      <diagonal/>
    </border>
    <border>
      <left/>
      <right style="double">
        <color indexed="36"/>
      </right>
      <top style="double">
        <color indexed="36"/>
      </top>
      <bottom style="double">
        <color indexed="36"/>
      </bottom>
      <diagonal/>
    </border>
    <border>
      <left style="thin">
        <color indexed="44"/>
      </left>
      <right style="double">
        <color indexed="20"/>
      </right>
      <top style="double">
        <color indexed="36"/>
      </top>
      <bottom style="thin">
        <color indexed="44"/>
      </bottom>
      <diagonal/>
    </border>
    <border>
      <left style="thin">
        <color indexed="44"/>
      </left>
      <right style="double">
        <color indexed="20"/>
      </right>
      <top style="thin">
        <color indexed="44"/>
      </top>
      <bottom style="thin">
        <color indexed="4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165" fontId="3" fillId="0" borderId="0" xfId="2" applyNumberFormat="1" applyFont="1" applyFill="1" applyBorder="1" applyAlignment="1" applyProtection="1">
      <alignment horizontal="center"/>
    </xf>
    <xf numFmtId="3" fontId="5" fillId="2" borderId="0" xfId="3" applyNumberFormat="1" applyFont="1" applyFill="1" applyBorder="1" applyAlignment="1" applyProtection="1">
      <alignment horizontal="center"/>
    </xf>
    <xf numFmtId="0" fontId="3" fillId="0" borderId="0" xfId="1" applyFont="1" applyAlignment="1">
      <alignment wrapText="1"/>
    </xf>
    <xf numFmtId="164" fontId="6" fillId="3" borderId="0" xfId="2" applyFont="1" applyFill="1" applyBorder="1" applyAlignment="1" applyProtection="1">
      <alignment horizontal="center"/>
    </xf>
    <xf numFmtId="49" fontId="3" fillId="0" borderId="0" xfId="1" applyNumberFormat="1" applyFont="1"/>
    <xf numFmtId="164" fontId="6" fillId="0" borderId="0" xfId="2" applyFont="1" applyFill="1" applyBorder="1" applyAlignment="1" applyProtection="1"/>
    <xf numFmtId="165" fontId="3" fillId="0" borderId="0" xfId="1" applyNumberFormat="1" applyFont="1"/>
    <xf numFmtId="164" fontId="6" fillId="3" borderId="0" xfId="2" applyFont="1" applyFill="1" applyBorder="1" applyAlignment="1" applyProtection="1"/>
    <xf numFmtId="0" fontId="3" fillId="0" borderId="4" xfId="1" applyFont="1" applyBorder="1"/>
    <xf numFmtId="0" fontId="6" fillId="0" borderId="4" xfId="1" applyFont="1" applyBorder="1"/>
    <xf numFmtId="0" fontId="7" fillId="0" borderId="0" xfId="1" applyFont="1"/>
    <xf numFmtId="0" fontId="8" fillId="0" borderId="0" xfId="1" applyFont="1"/>
    <xf numFmtId="0" fontId="9" fillId="0" borderId="0" xfId="1" applyFont="1"/>
    <xf numFmtId="0" fontId="9" fillId="0" borderId="5" xfId="1" applyFont="1" applyBorder="1"/>
    <xf numFmtId="0" fontId="10" fillId="0" borderId="5" xfId="1" applyFont="1" applyBorder="1" applyAlignment="1">
      <alignment horizontal="right"/>
    </xf>
    <xf numFmtId="0" fontId="9" fillId="0" borderId="0" xfId="1" applyFont="1" applyAlignment="1">
      <alignment horizontal="left"/>
    </xf>
    <xf numFmtId="0" fontId="10" fillId="0" borderId="6" xfId="1" applyFont="1" applyBorder="1" applyAlignment="1">
      <alignment horizontal="left"/>
    </xf>
    <xf numFmtId="0" fontId="9" fillId="2" borderId="6" xfId="1" applyFont="1" applyFill="1" applyBorder="1"/>
    <xf numFmtId="0" fontId="10" fillId="0" borderId="7" xfId="1" applyFont="1" applyBorder="1" applyAlignment="1">
      <alignment horizontal="left"/>
    </xf>
    <xf numFmtId="0" fontId="9" fillId="0" borderId="7" xfId="1" applyFont="1" applyBorder="1"/>
    <xf numFmtId="0" fontId="9" fillId="0" borderId="2" xfId="1" applyFont="1" applyBorder="1"/>
    <xf numFmtId="0" fontId="10" fillId="0" borderId="0" xfId="1" applyFont="1"/>
    <xf numFmtId="0" fontId="8" fillId="0" borderId="8" xfId="1" applyFont="1" applyBorder="1"/>
    <xf numFmtId="164" fontId="8" fillId="0" borderId="9" xfId="2" applyFont="1" applyBorder="1" applyAlignment="1">
      <alignment horizontal="center"/>
    </xf>
    <xf numFmtId="164" fontId="8" fillId="0" borderId="10" xfId="2" applyFont="1" applyBorder="1" applyAlignment="1">
      <alignment horizontal="center"/>
    </xf>
    <xf numFmtId="164" fontId="8" fillId="0" borderId="11" xfId="2" applyFont="1" applyBorder="1" applyAlignment="1">
      <alignment horizontal="center"/>
    </xf>
    <xf numFmtId="0" fontId="8" fillId="0" borderId="12" xfId="1" applyFont="1" applyBorder="1"/>
    <xf numFmtId="164" fontId="8" fillId="0" borderId="13" xfId="2" applyFont="1" applyBorder="1" applyAlignment="1">
      <alignment horizontal="center"/>
    </xf>
    <xf numFmtId="164" fontId="8" fillId="0" borderId="14" xfId="2" applyFont="1" applyBorder="1" applyAlignment="1">
      <alignment horizontal="center"/>
    </xf>
    <xf numFmtId="164" fontId="8" fillId="0" borderId="15" xfId="2" applyFont="1" applyBorder="1" applyAlignment="1">
      <alignment horizontal="center"/>
    </xf>
    <xf numFmtId="0" fontId="7" fillId="0" borderId="12" xfId="1" applyFont="1" applyBorder="1"/>
    <xf numFmtId="164" fontId="8" fillId="2" borderId="13" xfId="1" applyNumberFormat="1" applyFont="1" applyFill="1" applyBorder="1" applyAlignment="1">
      <alignment horizontal="center"/>
    </xf>
    <xf numFmtId="164" fontId="8" fillId="2" borderId="14" xfId="1" applyNumberFormat="1" applyFont="1" applyFill="1" applyBorder="1" applyAlignment="1">
      <alignment horizontal="center"/>
    </xf>
    <xf numFmtId="164" fontId="8" fillId="2" borderId="15" xfId="1" applyNumberFormat="1" applyFont="1" applyFill="1" applyBorder="1" applyAlignment="1">
      <alignment horizontal="center"/>
    </xf>
    <xf numFmtId="0" fontId="7" fillId="4" borderId="16" xfId="1" applyFont="1" applyFill="1" applyBorder="1" applyAlignment="1">
      <alignment wrapText="1"/>
    </xf>
    <xf numFmtId="0" fontId="7" fillId="4" borderId="17" xfId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5" fillId="0" borderId="18" xfId="4" applyFont="1" applyBorder="1" applyAlignment="1">
      <alignment horizontal="center"/>
    </xf>
    <xf numFmtId="0" fontId="11" fillId="0" borderId="0" xfId="4"/>
    <xf numFmtId="0" fontId="11" fillId="0" borderId="19" xfId="4" applyBorder="1"/>
    <xf numFmtId="0" fontId="11" fillId="0" borderId="20" xfId="4" applyBorder="1" applyAlignment="1">
      <alignment horizontal="center"/>
    </xf>
    <xf numFmtId="0" fontId="11" fillId="0" borderId="21" xfId="4" applyBorder="1" applyAlignment="1">
      <alignment horizontal="center"/>
    </xf>
    <xf numFmtId="0" fontId="11" fillId="0" borderId="22" xfId="4" applyBorder="1"/>
    <xf numFmtId="0" fontId="11" fillId="0" borderId="23" xfId="4" applyBorder="1" applyAlignment="1">
      <alignment horizontal="center"/>
    </xf>
    <xf numFmtId="0" fontId="11" fillId="0" borderId="24" xfId="4" applyBorder="1" applyAlignment="1">
      <alignment horizontal="center"/>
    </xf>
    <xf numFmtId="0" fontId="11" fillId="0" borderId="25" xfId="4" applyBorder="1"/>
    <xf numFmtId="0" fontId="11" fillId="0" borderId="26" xfId="4" applyBorder="1" applyAlignment="1">
      <alignment horizontal="center"/>
    </xf>
    <xf numFmtId="0" fontId="11" fillId="0" borderId="27" xfId="4" applyBorder="1" applyAlignment="1">
      <alignment horizontal="center"/>
    </xf>
    <xf numFmtId="0" fontId="11" fillId="0" borderId="0" xfId="4" applyAlignment="1">
      <alignment horizontal="center"/>
    </xf>
    <xf numFmtId="0" fontId="11" fillId="0" borderId="19" xfId="4" applyBorder="1" applyAlignment="1">
      <alignment wrapText="1"/>
    </xf>
    <xf numFmtId="0" fontId="11" fillId="0" borderId="25" xfId="4" applyBorder="1" applyAlignment="1">
      <alignment wrapText="1"/>
    </xf>
    <xf numFmtId="0" fontId="11" fillId="0" borderId="31" xfId="4" applyBorder="1" applyAlignment="1">
      <alignment horizontal="center"/>
    </xf>
    <xf numFmtId="0" fontId="11" fillId="0" borderId="0" xfId="4" applyAlignment="1">
      <alignment wrapText="1"/>
    </xf>
    <xf numFmtId="0" fontId="11" fillId="0" borderId="22" xfId="4" applyBorder="1" applyAlignment="1">
      <alignment wrapText="1"/>
    </xf>
    <xf numFmtId="0" fontId="11" fillId="0" borderId="34" xfId="4" applyBorder="1"/>
    <xf numFmtId="0" fontId="11" fillId="0" borderId="35" xfId="4" applyBorder="1"/>
    <xf numFmtId="0" fontId="11" fillId="0" borderId="27" xfId="4" applyBorder="1"/>
    <xf numFmtId="0" fontId="11" fillId="0" borderId="13" xfId="4" applyBorder="1"/>
    <xf numFmtId="0" fontId="11" fillId="0" borderId="13" xfId="4" applyBorder="1" applyAlignment="1">
      <alignment horizontal="center"/>
    </xf>
    <xf numFmtId="14" fontId="11" fillId="0" borderId="12" xfId="4" applyNumberFormat="1" applyBorder="1"/>
    <xf numFmtId="0" fontId="11" fillId="0" borderId="15" xfId="4" applyBorder="1"/>
    <xf numFmtId="14" fontId="11" fillId="0" borderId="16" xfId="4" applyNumberFormat="1" applyBorder="1"/>
    <xf numFmtId="0" fontId="11" fillId="0" borderId="17" xfId="4" applyBorder="1" applyAlignment="1">
      <alignment horizontal="center"/>
    </xf>
    <xf numFmtId="0" fontId="11" fillId="0" borderId="36" xfId="4" applyBorder="1"/>
    <xf numFmtId="0" fontId="11" fillId="0" borderId="8" xfId="4" applyBorder="1"/>
    <xf numFmtId="0" fontId="11" fillId="0" borderId="9" xfId="4" applyBorder="1"/>
    <xf numFmtId="0" fontId="11" fillId="0" borderId="11" xfId="4" applyBorder="1"/>
    <xf numFmtId="0" fontId="11" fillId="0" borderId="12" xfId="4" applyBorder="1"/>
    <xf numFmtId="0" fontId="11" fillId="0" borderId="16" xfId="4" applyBorder="1"/>
    <xf numFmtId="0" fontId="0" fillId="7" borderId="0" xfId="0" applyFill="1"/>
    <xf numFmtId="0" fontId="0" fillId="0" borderId="13" xfId="0" applyBorder="1"/>
    <xf numFmtId="167" fontId="0" fillId="0" borderId="13" xfId="0" applyNumberFormat="1" applyBorder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2" borderId="0" xfId="0" applyFill="1"/>
    <xf numFmtId="0" fontId="13" fillId="0" borderId="0" xfId="0" applyFont="1"/>
    <xf numFmtId="0" fontId="0" fillId="8" borderId="0" xfId="0" applyFill="1"/>
    <xf numFmtId="0" fontId="16" fillId="8" borderId="0" xfId="0" applyFont="1" applyFill="1"/>
    <xf numFmtId="9" fontId="0" fillId="2" borderId="0" xfId="0" applyNumberFormat="1" applyFill="1"/>
    <xf numFmtId="9" fontId="0" fillId="2" borderId="0" xfId="0" applyNumberFormat="1" applyFill="1" applyAlignment="1">
      <alignment horizontal="center"/>
    </xf>
    <xf numFmtId="0" fontId="14" fillId="9" borderId="0" xfId="0" applyFont="1" applyFill="1"/>
    <xf numFmtId="9" fontId="0" fillId="0" borderId="0" xfId="6" applyFont="1"/>
    <xf numFmtId="168" fontId="0" fillId="10" borderId="0" xfId="0" applyNumberFormat="1" applyFill="1" applyAlignment="1">
      <alignment horizontal="center"/>
    </xf>
    <xf numFmtId="0" fontId="11" fillId="2" borderId="0" xfId="4" applyFill="1"/>
    <xf numFmtId="0" fontId="11" fillId="11" borderId="0" xfId="4" applyFill="1"/>
    <xf numFmtId="0" fontId="2" fillId="0" borderId="1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11" fillId="0" borderId="28" xfId="4" applyBorder="1" applyAlignment="1">
      <alignment horizontal="center"/>
    </xf>
    <xf numFmtId="0" fontId="11" fillId="5" borderId="29" xfId="4" applyFill="1" applyBorder="1" applyAlignment="1">
      <alignment horizontal="center"/>
    </xf>
    <xf numFmtId="0" fontId="11" fillId="5" borderId="30" xfId="4" applyFill="1" applyBorder="1" applyAlignment="1">
      <alignment horizontal="center"/>
    </xf>
    <xf numFmtId="0" fontId="11" fillId="0" borderId="0" xfId="4" applyAlignment="1">
      <alignment horizontal="center"/>
    </xf>
    <xf numFmtId="0" fontId="11" fillId="5" borderId="29" xfId="4" applyFill="1" applyBorder="1" applyAlignment="1">
      <alignment horizontal="center" wrapText="1"/>
    </xf>
    <xf numFmtId="0" fontId="11" fillId="5" borderId="30" xfId="4" applyFill="1" applyBorder="1" applyAlignment="1">
      <alignment horizontal="center" wrapText="1"/>
    </xf>
    <xf numFmtId="0" fontId="11" fillId="6" borderId="32" xfId="4" applyFill="1" applyBorder="1" applyAlignment="1">
      <alignment horizontal="center"/>
    </xf>
    <xf numFmtId="0" fontId="11" fillId="6" borderId="33" xfId="4" applyFill="1" applyBorder="1" applyAlignment="1">
      <alignment horizontal="center"/>
    </xf>
    <xf numFmtId="0" fontId="11" fillId="0" borderId="14" xfId="4" applyBorder="1" applyAlignment="1">
      <alignment horizontal="center"/>
    </xf>
    <xf numFmtId="0" fontId="11" fillId="0" borderId="6" xfId="4" applyBorder="1" applyAlignment="1">
      <alignment horizontal="center"/>
    </xf>
    <xf numFmtId="0" fontId="11" fillId="0" borderId="37" xfId="4" applyBorder="1" applyAlignment="1">
      <alignment horizontal="center"/>
    </xf>
    <xf numFmtId="0" fontId="11" fillId="2" borderId="8" xfId="4" applyFill="1" applyBorder="1" applyAlignment="1">
      <alignment horizontal="center"/>
    </xf>
    <xf numFmtId="0" fontId="11" fillId="2" borderId="9" xfId="4" applyFill="1" applyBorder="1" applyAlignment="1">
      <alignment horizontal="center"/>
    </xf>
    <xf numFmtId="0" fontId="11" fillId="2" borderId="11" xfId="4" applyFill="1" applyBorder="1" applyAlignment="1">
      <alignment horizontal="right"/>
    </xf>
    <xf numFmtId="0" fontId="0" fillId="0" borderId="0" xfId="0" applyFill="1"/>
    <xf numFmtId="0" fontId="0" fillId="0" borderId="13" xfId="0" applyFill="1" applyBorder="1"/>
    <xf numFmtId="0" fontId="17" fillId="12" borderId="0" xfId="0" applyFont="1" applyFill="1" applyAlignment="1">
      <alignment horizontal="center" vertical="center"/>
    </xf>
    <xf numFmtId="0" fontId="16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</cellXfs>
  <cellStyles count="7">
    <cellStyle name="Euro" xfId="3" xr:uid="{631FA178-B202-4EA9-9ED3-7B297E008AA4}"/>
    <cellStyle name="Milliers 2" xfId="2" xr:uid="{95A9C2D2-1B4B-4B3B-B637-C693E5058CE2}"/>
    <cellStyle name="Normal" xfId="0" builtinId="0"/>
    <cellStyle name="Normal 2" xfId="1" xr:uid="{02E57287-A0E9-4A6B-AB37-6B67FF32ECFF}"/>
    <cellStyle name="Normal 3" xfId="4" xr:uid="{40FC7F9C-FBD5-454B-BEC2-BED4C16313D4}"/>
    <cellStyle name="Pourcentage" xfId="6" builtinId="5"/>
    <cellStyle name="Pourcentage 2" xfId="5" xr:uid="{55B391E5-A0E5-47BF-908C-A925BC4302D0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32797703412073492"/>
          <c:y val="0.16192147856517936"/>
          <c:w val="0.45284711286089241"/>
          <c:h val="0.75474518810148727"/>
        </c:manualLayout>
      </c:layout>
      <c:pieChart>
        <c:varyColors val="1"/>
        <c:ser>
          <c:idx val="0"/>
          <c:order val="0"/>
          <c:tx>
            <c:strRef>
              <c:f>'dollar 1'!$B$41</c:f>
              <c:strCache>
                <c:ptCount val="1"/>
                <c:pt idx="0">
                  <c:v>montant ventes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EEB-40EC-9794-7EEE24F2AFA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EEB-40EC-9794-7EEE24F2AFA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EEB-40EC-9794-7EEE24F2AFA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EEB-40EC-9794-7EEE24F2AFA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'dollar 1'!$A$42:$A$45</c:f>
              <c:strCache>
                <c:ptCount val="4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</c:strCache>
            </c:strRef>
          </c:cat>
          <c:val>
            <c:numRef>
              <c:f>'dollar 1'!$B$42:$B$45</c:f>
              <c:numCache>
                <c:formatCode>General</c:formatCode>
                <c:ptCount val="4"/>
                <c:pt idx="0">
                  <c:v>100</c:v>
                </c:pt>
                <c:pt idx="1">
                  <c:v>150</c:v>
                </c:pt>
                <c:pt idx="2">
                  <c:v>89</c:v>
                </c:pt>
                <c:pt idx="3">
                  <c:v>123.56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6-482A-9885-67D14762FBC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389965</xdr:colOff>
      <xdr:row>4</xdr:row>
      <xdr:rowOff>11766</xdr:rowOff>
    </xdr:from>
    <xdr:to>
      <xdr:col>17</xdr:col>
      <xdr:colOff>170890</xdr:colOff>
      <xdr:row>13</xdr:row>
      <xdr:rowOff>97491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018DB6BE-989E-D917-9F86-39CAE2AA3D0D}"/>
            </a:ext>
          </a:extLst>
        </xdr:cNvPr>
        <xdr:cNvSpPr/>
      </xdr:nvSpPr>
      <xdr:spPr>
        <a:xfrm>
          <a:off x="10295965" y="773766"/>
          <a:ext cx="2828925" cy="18002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4000"/>
            <a:t>L3 CVA </a:t>
          </a:r>
        </a:p>
      </xdr:txBody>
    </xdr:sp>
    <xdr:clientData/>
  </xdr:twoCellAnchor>
  <xdr:twoCellAnchor>
    <xdr:from>
      <xdr:col>4</xdr:col>
      <xdr:colOff>495300</xdr:colOff>
      <xdr:row>3</xdr:row>
      <xdr:rowOff>142876</xdr:rowOff>
    </xdr:from>
    <xdr:to>
      <xdr:col>12</xdr:col>
      <xdr:colOff>400050</xdr:colOff>
      <xdr:row>21</xdr:row>
      <xdr:rowOff>47626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4F219574-4726-D63A-7B5C-CB6B094FE693}"/>
            </a:ext>
          </a:extLst>
        </xdr:cNvPr>
        <xdr:cNvSpPr/>
      </xdr:nvSpPr>
      <xdr:spPr>
        <a:xfrm>
          <a:off x="3543300" y="714376"/>
          <a:ext cx="6000750" cy="33337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Excel Tableur</a:t>
          </a:r>
        </a:p>
        <a:p>
          <a:pPr algn="l"/>
          <a:endParaRPr lang="fr-FR" sz="1800"/>
        </a:p>
        <a:p>
          <a:pPr algn="l"/>
          <a:r>
            <a:rPr lang="fr-FR" sz="1800"/>
            <a:t>Tableaux : calculs +-*/, Somme, Moyenne, Max, Min, %, $, Si, Somme.Si,</a:t>
          </a:r>
          <a:r>
            <a:rPr lang="fr-FR" sz="1800" baseline="0"/>
            <a:t> NB.SI, NB, NBVAL, RechercherV, MEFC, Validation de données</a:t>
          </a:r>
        </a:p>
        <a:p>
          <a:pPr algn="l"/>
          <a:endParaRPr lang="fr-FR" sz="1800" baseline="0"/>
        </a:p>
        <a:p>
          <a:pPr algn="l"/>
          <a:r>
            <a:rPr lang="fr-FR" sz="1800" baseline="0"/>
            <a:t>Graphiques : Histo, Courbes, Secteurs</a:t>
          </a:r>
        </a:p>
        <a:p>
          <a:pPr algn="l"/>
          <a:endParaRPr lang="fr-FR" sz="1800" baseline="0"/>
        </a:p>
        <a:p>
          <a:pPr algn="l"/>
          <a:r>
            <a:rPr lang="fr-FR" sz="1800" baseline="0"/>
            <a:t>BDD : Tris, Filtres, TCD</a:t>
          </a:r>
          <a:endParaRPr lang="fr-FR" sz="1800"/>
        </a:p>
        <a:p>
          <a:pPr algn="l"/>
          <a:endParaRPr lang="fr-FR" sz="1800"/>
        </a:p>
      </xdr:txBody>
    </xdr:sp>
    <xdr:clientData/>
  </xdr:twoCellAnchor>
  <xdr:twoCellAnchor>
    <xdr:from>
      <xdr:col>13</xdr:col>
      <xdr:colOff>628089</xdr:colOff>
      <xdr:row>14</xdr:row>
      <xdr:rowOff>128308</xdr:rowOff>
    </xdr:from>
    <xdr:to>
      <xdr:col>15</xdr:col>
      <xdr:colOff>447114</xdr:colOff>
      <xdr:row>21</xdr:row>
      <xdr:rowOff>71158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9D34052F-3B43-203A-6AC7-BB157806B918}"/>
            </a:ext>
          </a:extLst>
        </xdr:cNvPr>
        <xdr:cNvSpPr/>
      </xdr:nvSpPr>
      <xdr:spPr>
        <a:xfrm>
          <a:off x="10534089" y="2795308"/>
          <a:ext cx="1343025" cy="12763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600"/>
            <a:t>B4</a:t>
          </a:r>
        </a:p>
        <a:p>
          <a:pPr algn="l"/>
          <a:endParaRPr lang="fr-FR" sz="1600"/>
        </a:p>
        <a:p>
          <a:pPr algn="l"/>
          <a:r>
            <a:rPr lang="fr-FR" sz="1600"/>
            <a:t>$B$4</a:t>
          </a:r>
        </a:p>
        <a:p>
          <a:pPr algn="l"/>
          <a:r>
            <a:rPr lang="fr-FR" sz="1600"/>
            <a:t>Si</a:t>
          </a:r>
        </a:p>
      </xdr:txBody>
    </xdr:sp>
    <xdr:clientData/>
  </xdr:twoCellAnchor>
  <xdr:twoCellAnchor>
    <xdr:from>
      <xdr:col>0</xdr:col>
      <xdr:colOff>476250</xdr:colOff>
      <xdr:row>5</xdr:row>
      <xdr:rowOff>123825</xdr:rowOff>
    </xdr:from>
    <xdr:to>
      <xdr:col>4</xdr:col>
      <xdr:colOff>209550</xdr:colOff>
      <xdr:row>12</xdr:row>
      <xdr:rowOff>38100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6F94248D-0C87-DBBC-FE59-CB6D2295AE70}"/>
            </a:ext>
          </a:extLst>
        </xdr:cNvPr>
        <xdr:cNvSpPr/>
      </xdr:nvSpPr>
      <xdr:spPr>
        <a:xfrm>
          <a:off x="476250" y="1076325"/>
          <a:ext cx="2781300" cy="124777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2000"/>
            <a:t>colonnes : 16 384</a:t>
          </a:r>
        </a:p>
        <a:p>
          <a:pPr algn="l"/>
          <a:r>
            <a:rPr lang="fr-FR" sz="2000"/>
            <a:t>lignes : 1 048 756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228146</xdr:colOff>
      <xdr:row>10</xdr:row>
      <xdr:rowOff>110156</xdr:rowOff>
    </xdr:from>
    <xdr:to>
      <xdr:col>7</xdr:col>
      <xdr:colOff>235473</xdr:colOff>
      <xdr:row>19</xdr:row>
      <xdr:rowOff>65690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50E215FA-322B-81E0-0F38-F4C621F4B341}"/>
            </a:ext>
          </a:extLst>
        </xdr:cNvPr>
        <xdr:cNvSpPr/>
      </xdr:nvSpPr>
      <xdr:spPr>
        <a:xfrm>
          <a:off x="228146" y="2015156"/>
          <a:ext cx="5636930" cy="167003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Protéger</a:t>
          </a:r>
        </a:p>
        <a:p>
          <a:pPr algn="l"/>
          <a:r>
            <a:rPr lang="fr-FR" sz="1800"/>
            <a:t>Protéger</a:t>
          </a:r>
          <a:r>
            <a:rPr lang="fr-FR" sz="1800" baseline="0"/>
            <a:t> la feuille : le contenu de certaines cellules</a:t>
          </a:r>
        </a:p>
        <a:p>
          <a:pPr algn="l"/>
          <a:r>
            <a:rPr lang="fr-FR" sz="1800" baseline="0"/>
            <a:t>Protéger le classeur : protège la structure du classeur cad on ne pourra plus insérer ou supprimer ou renommer...les feuilles</a:t>
          </a:r>
          <a:endParaRPr lang="fr-FR" sz="1800"/>
        </a:p>
        <a:p>
          <a:pPr algn="l"/>
          <a:endParaRPr lang="fr-FR" sz="18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136921</xdr:colOff>
      <xdr:row>0</xdr:row>
      <xdr:rowOff>60722</xdr:rowOff>
    </xdr:from>
    <xdr:to>
      <xdr:col>10</xdr:col>
      <xdr:colOff>622696</xdr:colOff>
      <xdr:row>8</xdr:row>
      <xdr:rowOff>32147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342F9610-7F92-2253-DD30-2A2AD734272C}"/>
            </a:ext>
          </a:extLst>
        </xdr:cNvPr>
        <xdr:cNvSpPr/>
      </xdr:nvSpPr>
      <xdr:spPr>
        <a:xfrm>
          <a:off x="3821905" y="60722"/>
          <a:ext cx="4295775" cy="14954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validation</a:t>
          </a:r>
          <a:r>
            <a:rPr lang="fr-FR" sz="1800" baseline="0"/>
            <a:t> de données : permet de restreindre le contenu d'une cellule</a:t>
          </a:r>
          <a:endParaRPr lang="fr-FR" sz="18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152474</xdr:colOff>
      <xdr:row>8</xdr:row>
      <xdr:rowOff>78857</xdr:rowOff>
    </xdr:from>
    <xdr:to>
      <xdr:col>5</xdr:col>
      <xdr:colOff>430060</xdr:colOff>
      <xdr:row>15</xdr:row>
      <xdr:rowOff>97907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229B8F7F-4227-4906-84E4-2AD1502D4EBB}"/>
            </a:ext>
          </a:extLst>
        </xdr:cNvPr>
        <xdr:cNvSpPr/>
      </xdr:nvSpPr>
      <xdr:spPr>
        <a:xfrm>
          <a:off x="152474" y="1602857"/>
          <a:ext cx="4827815" cy="13525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groupe de travail / consolidation</a:t>
          </a:r>
        </a:p>
      </xdr:txBody>
    </xdr:sp>
    <xdr:clientData/>
  </xdr:twoCellAnchor>
  <xdr:twoCellAnchor editAs="oneCell">
    <xdr:from>
      <xdr:col>6</xdr:col>
      <xdr:colOff>174541</xdr:colOff>
      <xdr:row>0</xdr:row>
      <xdr:rowOff>133350</xdr:rowOff>
    </xdr:from>
    <xdr:to>
      <xdr:col>11</xdr:col>
      <xdr:colOff>520287</xdr:colOff>
      <xdr:row>8</xdr:row>
      <xdr:rowOff>84763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91CB6FF-9B6A-56B1-8637-9CD002D4C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9491" y="133350"/>
          <a:ext cx="4155746" cy="1475413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628779</xdr:colOff>
      <xdr:row>23</xdr:row>
      <xdr:rowOff>98138</xdr:rowOff>
    </xdr:from>
    <xdr:to>
      <xdr:col>12</xdr:col>
      <xdr:colOff>336714</xdr:colOff>
      <xdr:row>31</xdr:row>
      <xdr:rowOff>187322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B06E571F-6F9E-FE3F-DAB8-C1711F22EDDA}"/>
            </a:ext>
          </a:extLst>
        </xdr:cNvPr>
        <xdr:cNvSpPr/>
      </xdr:nvSpPr>
      <xdr:spPr>
        <a:xfrm>
          <a:off x="4886454" y="4479638"/>
          <a:ext cx="5041935" cy="161318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 =janvier!B4+février!B4+mars!B4 ENTREE</a:t>
          </a:r>
        </a:p>
        <a:p>
          <a:pPr algn="l"/>
          <a:r>
            <a:rPr lang="fr-FR" sz="1800"/>
            <a:t>=SOMME(janvier!B4;février!B4;mars!B4) ENTREE</a:t>
          </a:r>
        </a:p>
        <a:p>
          <a:pPr algn="l"/>
          <a:r>
            <a:rPr lang="fr-FR" sz="1800"/>
            <a:t>=SOMME(janvier:mars!B4) ENTREE</a:t>
          </a:r>
        </a:p>
        <a:p>
          <a:pPr algn="l"/>
          <a:r>
            <a:rPr lang="fr-FR" sz="1800"/>
            <a:t>=SOMME(debut:fin!B4) ENTREE</a:t>
          </a:r>
        </a:p>
        <a:p>
          <a:pPr algn="l"/>
          <a:endParaRPr lang="fr-FR" sz="1800"/>
        </a:p>
      </xdr:txBody>
    </xdr:sp>
    <xdr:clientData/>
  </xdr:twoCellAnchor>
  <xdr:twoCellAnchor>
    <xdr:from>
      <xdr:col>5</xdr:col>
      <xdr:colOff>149087</xdr:colOff>
      <xdr:row>33</xdr:row>
      <xdr:rowOff>132523</xdr:rowOff>
    </xdr:from>
    <xdr:to>
      <xdr:col>10</xdr:col>
      <xdr:colOff>364435</xdr:colOff>
      <xdr:row>39</xdr:row>
      <xdr:rowOff>173935</xdr:rowOff>
    </xdr:to>
    <xdr:sp macro="" textlink="">
      <xdr:nvSpPr>
        <xdr:cNvPr id="3" name="Flèche : gauche 2">
          <a:extLst>
            <a:ext uri="{FF2B5EF4-FFF2-40B4-BE49-F238E27FC236}">
              <a16:creationId xmlns:a16="http://schemas.microsoft.com/office/drawing/2014/main" id="{01236B1E-5C26-B9AC-3902-9D156D2E27F0}"/>
            </a:ext>
          </a:extLst>
        </xdr:cNvPr>
        <xdr:cNvSpPr/>
      </xdr:nvSpPr>
      <xdr:spPr>
        <a:xfrm>
          <a:off x="4406348" y="6419023"/>
          <a:ext cx="4025348" cy="1184412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Calculer la Moyenne des ventes</a:t>
          </a:r>
        </a:p>
      </xdr:txBody>
    </xdr:sp>
    <xdr:clientData/>
  </xdr:twoCellAnchor>
  <xdr:twoCellAnchor>
    <xdr:from>
      <xdr:col>6</xdr:col>
      <xdr:colOff>133350</xdr:colOff>
      <xdr:row>2</xdr:row>
      <xdr:rowOff>47625</xdr:rowOff>
    </xdr:from>
    <xdr:to>
      <xdr:col>12</xdr:col>
      <xdr:colOff>742950</xdr:colOff>
      <xdr:row>12</xdr:row>
      <xdr:rowOff>47625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8611CFCE-8DD7-C8A5-01ED-768F850B8845}"/>
            </a:ext>
          </a:extLst>
        </xdr:cNvPr>
        <xdr:cNvSpPr/>
      </xdr:nvSpPr>
      <xdr:spPr>
        <a:xfrm>
          <a:off x="5153025" y="428625"/>
          <a:ext cx="5181600" cy="19050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Ajouter la feuille du</a:t>
          </a:r>
          <a:r>
            <a:rPr lang="fr-FR" sz="1800" baseline="0"/>
            <a:t> mois d'Avril</a:t>
          </a:r>
        </a:p>
        <a:p>
          <a:pPr algn="l"/>
          <a:r>
            <a:rPr lang="fr-FR" sz="1800" baseline="0"/>
            <a:t>Mettre les valeurs que vous voulez</a:t>
          </a:r>
        </a:p>
        <a:p>
          <a:pPr algn="l"/>
          <a:r>
            <a:rPr lang="fr-FR" sz="1800" baseline="0"/>
            <a:t>Controler les calculs sur Total</a:t>
          </a:r>
          <a:endParaRPr lang="fr-FR" sz="18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300403</xdr:colOff>
      <xdr:row>4</xdr:row>
      <xdr:rowOff>36633</xdr:rowOff>
    </xdr:from>
    <xdr:to>
      <xdr:col>4</xdr:col>
      <xdr:colOff>798634</xdr:colOff>
      <xdr:row>9</xdr:row>
      <xdr:rowOff>102576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E00A1783-1165-5063-5246-C9DA9C4A141A}"/>
            </a:ext>
          </a:extLst>
        </xdr:cNvPr>
        <xdr:cNvSpPr/>
      </xdr:nvSpPr>
      <xdr:spPr>
        <a:xfrm>
          <a:off x="1348153" y="930518"/>
          <a:ext cx="3333750" cy="1018443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A4</a:t>
          </a:r>
          <a:r>
            <a:rPr lang="fr-FR" sz="1800" baseline="0"/>
            <a:t> PAYSAGE CENTRE H ET V</a:t>
          </a:r>
        </a:p>
        <a:p>
          <a:pPr algn="l"/>
          <a:r>
            <a:rPr lang="fr-FR" sz="1800" baseline="0"/>
            <a:t>ENTETE PIED DE PAGE</a:t>
          </a:r>
          <a:endParaRPr lang="fr-FR" sz="1800"/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357868</xdr:colOff>
      <xdr:row>0</xdr:row>
      <xdr:rowOff>111579</xdr:rowOff>
    </xdr:from>
    <xdr:to>
      <xdr:col>8</xdr:col>
      <xdr:colOff>481693</xdr:colOff>
      <xdr:row>9</xdr:row>
      <xdr:rowOff>73479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226C5DC5-FEA7-4C26-7E66-5391BED9F4C5}"/>
            </a:ext>
          </a:extLst>
        </xdr:cNvPr>
        <xdr:cNvSpPr/>
      </xdr:nvSpPr>
      <xdr:spPr>
        <a:xfrm>
          <a:off x="2643868" y="111579"/>
          <a:ext cx="3933825" cy="1676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 calculs manuels + - * /</a:t>
          </a:r>
        </a:p>
        <a:p>
          <a:pPr algn="l"/>
          <a:r>
            <a:rPr lang="fr-FR" sz="1800"/>
            <a:t>=B1+B2+B3 ENTREE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795705</xdr:colOff>
      <xdr:row>1</xdr:row>
      <xdr:rowOff>190450</xdr:rowOff>
    </xdr:from>
    <xdr:to>
      <xdr:col>14</xdr:col>
      <xdr:colOff>102577</xdr:colOff>
      <xdr:row>15</xdr:row>
      <xdr:rowOff>74557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AE8968A0-3B70-F0B5-AA3E-57C40A3476BD}"/>
            </a:ext>
          </a:extLst>
        </xdr:cNvPr>
        <xdr:cNvSpPr/>
      </xdr:nvSpPr>
      <xdr:spPr>
        <a:xfrm>
          <a:off x="6472605" y="380950"/>
          <a:ext cx="4869472" cy="236060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fr-FR" sz="1800"/>
            <a:t>calculs</a:t>
          </a:r>
          <a:r>
            <a:rPr lang="fr-FR" sz="1800" baseline="0"/>
            <a:t> automatiques : fonctions intégrées</a:t>
          </a:r>
        </a:p>
        <a:p>
          <a:pPr algn="l"/>
          <a:r>
            <a:rPr lang="fr-FR" sz="1800" baseline="0"/>
            <a:t>=SOMME(B4:B7) ENTREE</a:t>
          </a:r>
        </a:p>
        <a:p>
          <a:pPr algn="l"/>
          <a:r>
            <a:rPr lang="fr-FR" sz="1800" baseline="0"/>
            <a:t>":" jusqu'à</a:t>
          </a:r>
        </a:p>
        <a:p>
          <a:pPr algn="l"/>
          <a:r>
            <a:rPr lang="fr-FR" sz="1800" baseline="0"/>
            <a:t>=SOMME(B4;B7;D5;E6) ENTREE</a:t>
          </a:r>
        </a:p>
        <a:p>
          <a:pPr algn="l"/>
          <a:r>
            <a:rPr lang="fr-FR" sz="1800" baseline="0"/>
            <a:t>";" Et</a:t>
          </a:r>
        </a:p>
        <a:p>
          <a:pPr algn="l"/>
          <a:r>
            <a:rPr lang="fr-FR" sz="1800" baseline="0"/>
            <a:t>Moyenne</a:t>
          </a:r>
          <a:endParaRPr lang="fr-FR" sz="1800"/>
        </a:p>
      </xdr:txBody>
    </xdr:sp>
    <xdr:clientData/>
  </xdr:twoCellAnchor>
  <xdr:twoCellAnchor>
    <xdr:from>
      <xdr:col>0</xdr:col>
      <xdr:colOff>142875</xdr:colOff>
      <xdr:row>10</xdr:row>
      <xdr:rowOff>104775</xdr:rowOff>
    </xdr:from>
    <xdr:to>
      <xdr:col>5</xdr:col>
      <xdr:colOff>628650</xdr:colOff>
      <xdr:row>18</xdr:row>
      <xdr:rowOff>95250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F8146318-2FFD-FE7B-29BA-A7B061136A4C}"/>
            </a:ext>
          </a:extLst>
        </xdr:cNvPr>
        <xdr:cNvSpPr/>
      </xdr:nvSpPr>
      <xdr:spPr>
        <a:xfrm>
          <a:off x="142875" y="1819275"/>
          <a:ext cx="4886325" cy="151447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fr-FR" sz="1800"/>
            <a:t>Ajouter les</a:t>
          </a:r>
          <a:r>
            <a:rPr lang="fr-FR" sz="1800" baseline="0"/>
            <a:t> ventes de la destination :</a:t>
          </a:r>
        </a:p>
        <a:p>
          <a:pPr algn="l"/>
          <a:r>
            <a:rPr lang="fr-FR" sz="1800" baseline="0"/>
            <a:t>Corse	2400-2800-1700-3200</a:t>
          </a:r>
        </a:p>
        <a:p>
          <a:pPr algn="l"/>
          <a:r>
            <a:rPr lang="fr-FR" sz="1800" baseline="0"/>
            <a:t>Controler les calculs.</a:t>
          </a:r>
          <a:endParaRPr lang="fr-FR" sz="18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197097</xdr:colOff>
      <xdr:row>20</xdr:row>
      <xdr:rowOff>55381</xdr:rowOff>
    </xdr:from>
    <xdr:to>
      <xdr:col>7</xdr:col>
      <xdr:colOff>724971</xdr:colOff>
      <xdr:row>29</xdr:row>
      <xdr:rowOff>178459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A29EA168-62DB-977B-42E3-BF08DEC74C9E}"/>
            </a:ext>
          </a:extLst>
        </xdr:cNvPr>
        <xdr:cNvSpPr/>
      </xdr:nvSpPr>
      <xdr:spPr>
        <a:xfrm>
          <a:off x="5852566" y="3865381"/>
          <a:ext cx="2694811" cy="1837578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lang="fr-FR" sz="1800"/>
            <a:t>B16 ref</a:t>
          </a:r>
          <a:r>
            <a:rPr lang="fr-FR" sz="1800" baseline="0"/>
            <a:t> relative</a:t>
          </a:r>
        </a:p>
        <a:p>
          <a:pPr algn="l"/>
          <a:r>
            <a:rPr lang="fr-FR" sz="1800" baseline="0">
              <a:solidFill>
                <a:schemeClr val="accent2"/>
              </a:solidFill>
            </a:rPr>
            <a:t>$B</a:t>
          </a:r>
          <a:r>
            <a:rPr lang="fr-FR" sz="1800" baseline="0">
              <a:solidFill>
                <a:srgbClr val="FFFF00"/>
              </a:solidFill>
            </a:rPr>
            <a:t>$16 </a:t>
          </a:r>
          <a:r>
            <a:rPr lang="fr-FR" sz="1800" baseline="0"/>
            <a:t>ref absolue</a:t>
          </a:r>
        </a:p>
        <a:p>
          <a:pPr algn="l"/>
          <a:r>
            <a:rPr lang="fr-FR" sz="1800" baseline="0"/>
            <a:t>F4 (Fn+F4)</a:t>
          </a:r>
        </a:p>
        <a:p>
          <a:pPr algn="l"/>
          <a:r>
            <a:rPr lang="fr-FR" sz="1800" baseline="0"/>
            <a:t>B</a:t>
          </a:r>
          <a:r>
            <a:rPr lang="fr-FR" sz="1800" baseline="0">
              <a:solidFill>
                <a:srgbClr val="FFFF00"/>
              </a:solidFill>
            </a:rPr>
            <a:t>$16 </a:t>
          </a:r>
          <a:r>
            <a:rPr lang="fr-FR" sz="1800" baseline="0"/>
            <a:t>ou </a:t>
          </a:r>
          <a:r>
            <a:rPr lang="fr-FR" sz="1800" baseline="0">
              <a:solidFill>
                <a:schemeClr val="accent2"/>
              </a:solidFill>
            </a:rPr>
            <a:t>$B</a:t>
          </a:r>
          <a:r>
            <a:rPr lang="fr-FR" sz="1800" baseline="0"/>
            <a:t>16 ref mixtes</a:t>
          </a:r>
          <a:endParaRPr lang="fr-FR" sz="1800"/>
        </a:p>
      </xdr:txBody>
    </xdr:sp>
    <xdr:clientData/>
  </xdr:twoCellAnchor>
  <xdr:twoCellAnchor>
    <xdr:from>
      <xdr:col>4</xdr:col>
      <xdr:colOff>488157</xdr:colOff>
      <xdr:row>37</xdr:row>
      <xdr:rowOff>113108</xdr:rowOff>
    </xdr:from>
    <xdr:to>
      <xdr:col>7</xdr:col>
      <xdr:colOff>127992</xdr:colOff>
      <xdr:row>47</xdr:row>
      <xdr:rowOff>22625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FF39A3C5-AAA6-2F39-3E45-95DBC302BF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163658</xdr:colOff>
      <xdr:row>6</xdr:row>
      <xdr:rowOff>144003</xdr:rowOff>
    </xdr:from>
    <xdr:to>
      <xdr:col>5</xdr:col>
      <xdr:colOff>1522260</xdr:colOff>
      <xdr:row>12</xdr:row>
      <xdr:rowOff>161610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C14C159F-FF2E-4F01-AA8B-41BF9FAFA233}"/>
            </a:ext>
          </a:extLst>
        </xdr:cNvPr>
        <xdr:cNvGrpSpPr/>
      </xdr:nvGrpSpPr>
      <xdr:grpSpPr>
        <a:xfrm>
          <a:off x="5826703" y="1165776"/>
          <a:ext cx="3107739" cy="1125970"/>
          <a:chOff x="14692746" y="741217"/>
          <a:chExt cx="4294166" cy="1071906"/>
        </a:xfrm>
      </xdr:grpSpPr>
      <xdr:cxnSp macro="">
        <xdr:nvCxnSpPr>
          <xdr:cNvPr id="3" name="Connecteur droit 2">
            <a:extLst>
              <a:ext uri="{FF2B5EF4-FFF2-40B4-BE49-F238E27FC236}">
                <a16:creationId xmlns:a16="http://schemas.microsoft.com/office/drawing/2014/main" id="{8B3CB2B6-C525-37D1-E266-45BD984F30B2}"/>
              </a:ext>
            </a:extLst>
          </xdr:cNvPr>
          <xdr:cNvCxnSpPr/>
        </xdr:nvCxnSpPr>
        <xdr:spPr>
          <a:xfrm>
            <a:off x="14692746" y="1125510"/>
            <a:ext cx="4294166" cy="0"/>
          </a:xfrm>
          <a:prstGeom prst="line">
            <a:avLst/>
          </a:prstGeom>
          <a:ln w="57150"/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4" name="Connecteur droit 3">
            <a:extLst>
              <a:ext uri="{FF2B5EF4-FFF2-40B4-BE49-F238E27FC236}">
                <a16:creationId xmlns:a16="http://schemas.microsoft.com/office/drawing/2014/main" id="{2D10A830-1FD8-0F4A-31F9-22349CB6529B}"/>
              </a:ext>
            </a:extLst>
          </xdr:cNvPr>
          <xdr:cNvCxnSpPr/>
        </xdr:nvCxnSpPr>
        <xdr:spPr>
          <a:xfrm>
            <a:off x="16696375" y="893523"/>
            <a:ext cx="0" cy="525481"/>
          </a:xfrm>
          <a:prstGeom prst="line">
            <a:avLst/>
          </a:prstGeom>
          <a:ln w="38100"/>
        </xdr:spPr>
        <xdr:style>
          <a:lnRef idx="1">
            <a:schemeClr val="accent3"/>
          </a:lnRef>
          <a:fillRef idx="0">
            <a:schemeClr val="accent3"/>
          </a:fillRef>
          <a:effectRef idx="0">
            <a:schemeClr val="accent3"/>
          </a:effectRef>
          <a:fontRef idx="minor">
            <a:schemeClr val="tx1"/>
          </a:fontRef>
        </xdr:style>
      </xdr:cxnSp>
      <xdr:sp macro="" textlink="">
        <xdr:nvSpPr>
          <xdr:cNvPr id="5" name="ZoneTexte 4">
            <a:extLst>
              <a:ext uri="{FF2B5EF4-FFF2-40B4-BE49-F238E27FC236}">
                <a16:creationId xmlns:a16="http://schemas.microsoft.com/office/drawing/2014/main" id="{36E711E4-2A7E-1D3F-6CB8-5E673BE4F220}"/>
              </a:ext>
            </a:extLst>
          </xdr:cNvPr>
          <xdr:cNvSpPr txBox="1"/>
        </xdr:nvSpPr>
        <xdr:spPr>
          <a:xfrm>
            <a:off x="16231607" y="1523249"/>
            <a:ext cx="1754472" cy="28987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fr-FR" sz="1100"/>
              <a:t>570 000</a:t>
            </a:r>
          </a:p>
        </xdr:txBody>
      </xdr:sp>
      <xdr:sp macro="" textlink="">
        <xdr:nvSpPr>
          <xdr:cNvPr id="6" name="ZoneTexte 5">
            <a:extLst>
              <a:ext uri="{FF2B5EF4-FFF2-40B4-BE49-F238E27FC236}">
                <a16:creationId xmlns:a16="http://schemas.microsoft.com/office/drawing/2014/main" id="{B35D987C-8065-3F93-4FB8-02B740845AAE}"/>
              </a:ext>
            </a:extLst>
          </xdr:cNvPr>
          <xdr:cNvSpPr txBox="1"/>
        </xdr:nvSpPr>
        <xdr:spPr>
          <a:xfrm>
            <a:off x="15490930" y="741217"/>
            <a:ext cx="571307" cy="26021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fr-FR" sz="1100"/>
              <a:t>rien</a:t>
            </a:r>
          </a:p>
        </xdr:txBody>
      </xdr:sp>
      <xdr:sp macro="" textlink="">
        <xdr:nvSpPr>
          <xdr:cNvPr id="7" name="ZoneTexte 6">
            <a:extLst>
              <a:ext uri="{FF2B5EF4-FFF2-40B4-BE49-F238E27FC236}">
                <a16:creationId xmlns:a16="http://schemas.microsoft.com/office/drawing/2014/main" id="{D17777FE-1163-1BF7-FEEC-266FBBC7FDE9}"/>
              </a:ext>
            </a:extLst>
          </xdr:cNvPr>
          <xdr:cNvSpPr txBox="1"/>
        </xdr:nvSpPr>
        <xdr:spPr>
          <a:xfrm>
            <a:off x="17340542" y="747239"/>
            <a:ext cx="1000000" cy="26021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fr-FR" sz="1100"/>
              <a:t>cadeaux</a:t>
            </a:r>
          </a:p>
        </xdr:txBody>
      </xdr:sp>
    </xdr:grpSp>
    <xdr:clientData/>
  </xdr:twoCellAnchor>
  <xdr:twoCellAnchor>
    <xdr:from>
      <xdr:col>4</xdr:col>
      <xdr:colOff>514998</xdr:colOff>
      <xdr:row>5</xdr:row>
      <xdr:rowOff>106723</xdr:rowOff>
    </xdr:from>
    <xdr:to>
      <xdr:col>10</xdr:col>
      <xdr:colOff>458629</xdr:colOff>
      <xdr:row>14</xdr:row>
      <xdr:rowOff>118629</xdr:rowOff>
    </xdr:to>
    <xdr:grpSp>
      <xdr:nvGrpSpPr>
        <xdr:cNvPr id="8" name="Groupe 7">
          <a:extLst>
            <a:ext uri="{FF2B5EF4-FFF2-40B4-BE49-F238E27FC236}">
              <a16:creationId xmlns:a16="http://schemas.microsoft.com/office/drawing/2014/main" id="{C69E8874-7BAC-48E2-AF45-C162C253AB78}"/>
            </a:ext>
          </a:extLst>
        </xdr:cNvPr>
        <xdr:cNvGrpSpPr/>
      </xdr:nvGrpSpPr>
      <xdr:grpSpPr>
        <a:xfrm>
          <a:off x="7251771" y="972632"/>
          <a:ext cx="5814494" cy="1916906"/>
          <a:chOff x="11693019" y="503310"/>
          <a:chExt cx="5846534" cy="1743724"/>
        </a:xfrm>
      </xdr:grpSpPr>
      <xdr:sp macro="" textlink="">
        <xdr:nvSpPr>
          <xdr:cNvPr id="9" name="Rectangle à coins arrondis 2">
            <a:extLst>
              <a:ext uri="{FF2B5EF4-FFF2-40B4-BE49-F238E27FC236}">
                <a16:creationId xmlns:a16="http://schemas.microsoft.com/office/drawing/2014/main" id="{BDE0FFB5-E1BC-4843-4D9D-AD61843DAC88}"/>
              </a:ext>
            </a:extLst>
          </xdr:cNvPr>
          <xdr:cNvSpPr/>
        </xdr:nvSpPr>
        <xdr:spPr>
          <a:xfrm>
            <a:off x="13101854" y="503310"/>
            <a:ext cx="2586382" cy="517596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Test : B7&gt;570000 </a:t>
            </a:r>
          </a:p>
        </xdr:txBody>
      </xdr:sp>
      <xdr:sp macro="" textlink="">
        <xdr:nvSpPr>
          <xdr:cNvPr id="10" name="Rectangle à coins arrondis 3">
            <a:extLst>
              <a:ext uri="{FF2B5EF4-FFF2-40B4-BE49-F238E27FC236}">
                <a16:creationId xmlns:a16="http://schemas.microsoft.com/office/drawing/2014/main" id="{E1CA4262-4BEC-10B5-0923-F530DE318435}"/>
              </a:ext>
            </a:extLst>
          </xdr:cNvPr>
          <xdr:cNvSpPr/>
        </xdr:nvSpPr>
        <xdr:spPr>
          <a:xfrm>
            <a:off x="11693019" y="1718180"/>
            <a:ext cx="2452878" cy="528854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R1 Vrai : cadeaux    </a:t>
            </a:r>
          </a:p>
        </xdr:txBody>
      </xdr:sp>
      <xdr:sp macro="" textlink="">
        <xdr:nvSpPr>
          <xdr:cNvPr id="11" name="Rectangle à coins arrondis 4">
            <a:extLst>
              <a:ext uri="{FF2B5EF4-FFF2-40B4-BE49-F238E27FC236}">
                <a16:creationId xmlns:a16="http://schemas.microsoft.com/office/drawing/2014/main" id="{D8371443-4578-4D1A-1EC1-8D1A313B3725}"/>
              </a:ext>
            </a:extLst>
          </xdr:cNvPr>
          <xdr:cNvSpPr/>
        </xdr:nvSpPr>
        <xdr:spPr>
          <a:xfrm>
            <a:off x="14657026" y="1718180"/>
            <a:ext cx="2882527" cy="528854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R2 Faux : rien</a:t>
            </a:r>
          </a:p>
        </xdr:txBody>
      </xdr:sp>
      <xdr:cxnSp macro="">
        <xdr:nvCxnSpPr>
          <xdr:cNvPr id="12" name="Connecteur en angle 6">
            <a:extLst>
              <a:ext uri="{FF2B5EF4-FFF2-40B4-BE49-F238E27FC236}">
                <a16:creationId xmlns:a16="http://schemas.microsoft.com/office/drawing/2014/main" id="{44EAF54E-0407-75C7-3D52-60839DFEB4CA}"/>
              </a:ext>
            </a:extLst>
          </xdr:cNvPr>
          <xdr:cNvCxnSpPr>
            <a:stCxn id="9" idx="2"/>
            <a:endCxn id="10" idx="0"/>
          </xdr:cNvCxnSpPr>
        </xdr:nvCxnSpPr>
        <xdr:spPr>
          <a:xfrm rot="5400000">
            <a:off x="13307596" y="633279"/>
            <a:ext cx="697274" cy="1472530"/>
          </a:xfrm>
          <a:prstGeom prst="bentConnector3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Connecteur en angle 8">
            <a:extLst>
              <a:ext uri="{FF2B5EF4-FFF2-40B4-BE49-F238E27FC236}">
                <a16:creationId xmlns:a16="http://schemas.microsoft.com/office/drawing/2014/main" id="{E291B30E-A0EA-F112-1BC3-B612DDF21FE2}"/>
              </a:ext>
            </a:extLst>
          </xdr:cNvPr>
          <xdr:cNvCxnSpPr>
            <a:stCxn id="9" idx="2"/>
            <a:endCxn id="11" idx="0"/>
          </xdr:cNvCxnSpPr>
        </xdr:nvCxnSpPr>
        <xdr:spPr>
          <a:xfrm rot="16200000" flipH="1">
            <a:off x="14897654" y="518673"/>
            <a:ext cx="697274" cy="1701739"/>
          </a:xfrm>
          <a:prstGeom prst="bentConnector3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444077</xdr:colOff>
      <xdr:row>43</xdr:row>
      <xdr:rowOff>18891</xdr:rowOff>
    </xdr:from>
    <xdr:to>
      <xdr:col>5</xdr:col>
      <xdr:colOff>576779</xdr:colOff>
      <xdr:row>64</xdr:row>
      <xdr:rowOff>86591</xdr:rowOff>
    </xdr:to>
    <xdr:grpSp>
      <xdr:nvGrpSpPr>
        <xdr:cNvPr id="14" name="Groupe 13">
          <a:extLst>
            <a:ext uri="{FF2B5EF4-FFF2-40B4-BE49-F238E27FC236}">
              <a16:creationId xmlns:a16="http://schemas.microsoft.com/office/drawing/2014/main" id="{DB8A1093-BD27-41D2-8884-9BCEA3014AA0}"/>
            </a:ext>
          </a:extLst>
        </xdr:cNvPr>
        <xdr:cNvGrpSpPr/>
      </xdr:nvGrpSpPr>
      <xdr:grpSpPr>
        <a:xfrm>
          <a:off x="444077" y="6010982"/>
          <a:ext cx="7544884" cy="3340836"/>
          <a:chOff x="16251775" y="236406"/>
          <a:chExt cx="7629438" cy="3126581"/>
        </a:xfrm>
      </xdr:grpSpPr>
      <xdr:sp macro="" textlink="">
        <xdr:nvSpPr>
          <xdr:cNvPr id="15" name="Rectangle à coins arrondis 11">
            <a:extLst>
              <a:ext uri="{FF2B5EF4-FFF2-40B4-BE49-F238E27FC236}">
                <a16:creationId xmlns:a16="http://schemas.microsoft.com/office/drawing/2014/main" id="{1F398936-0420-6A74-D357-E0A8BF489CC7}"/>
              </a:ext>
            </a:extLst>
          </xdr:cNvPr>
          <xdr:cNvSpPr/>
        </xdr:nvSpPr>
        <xdr:spPr>
          <a:xfrm>
            <a:off x="17654498" y="236406"/>
            <a:ext cx="2574157" cy="520653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Test : B7&lt;600000</a:t>
            </a:r>
          </a:p>
        </xdr:txBody>
      </xdr:sp>
      <xdr:sp macro="" textlink="">
        <xdr:nvSpPr>
          <xdr:cNvPr id="16" name="Rectangle à coins arrondis 12">
            <a:extLst>
              <a:ext uri="{FF2B5EF4-FFF2-40B4-BE49-F238E27FC236}">
                <a16:creationId xmlns:a16="http://schemas.microsoft.com/office/drawing/2014/main" id="{351F406B-D3B9-E62D-A144-90FD181A73DC}"/>
              </a:ext>
            </a:extLst>
          </xdr:cNvPr>
          <xdr:cNvSpPr/>
        </xdr:nvSpPr>
        <xdr:spPr>
          <a:xfrm>
            <a:off x="16251775" y="1458407"/>
            <a:ext cx="2440655" cy="526816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R1 Vrai : mr    </a:t>
            </a:r>
          </a:p>
        </xdr:txBody>
      </xdr:sp>
      <xdr:sp macro="" textlink="">
        <xdr:nvSpPr>
          <xdr:cNvPr id="17" name="Rectangle à coins arrondis 13">
            <a:extLst>
              <a:ext uri="{FF2B5EF4-FFF2-40B4-BE49-F238E27FC236}">
                <a16:creationId xmlns:a16="http://schemas.microsoft.com/office/drawing/2014/main" id="{181E11C8-0C86-7603-101D-210DE271BB38}"/>
              </a:ext>
            </a:extLst>
          </xdr:cNvPr>
          <xdr:cNvSpPr/>
        </xdr:nvSpPr>
        <xdr:spPr>
          <a:xfrm>
            <a:off x="19200502" y="1458407"/>
            <a:ext cx="2870303" cy="793047"/>
          </a:xfrm>
          <a:prstGeom prst="roundRect">
            <a:avLst/>
          </a:prstGeom>
          <a:solidFill>
            <a:schemeClr val="accent1"/>
          </a:solidFill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R2 Faux : Si(Test</a:t>
            </a:r>
          </a:p>
          <a:p>
            <a:pPr algn="l"/>
            <a:r>
              <a:rPr lang="fr-FR" sz="1800"/>
              <a:t>B7&lt;700000</a:t>
            </a:r>
          </a:p>
        </xdr:txBody>
      </xdr:sp>
      <xdr:cxnSp macro="">
        <xdr:nvCxnSpPr>
          <xdr:cNvPr id="18" name="Connecteur en angle 17">
            <a:extLst>
              <a:ext uri="{FF2B5EF4-FFF2-40B4-BE49-F238E27FC236}">
                <a16:creationId xmlns:a16="http://schemas.microsoft.com/office/drawing/2014/main" id="{F14DF07B-AC4B-8B7B-40A0-929952BAC992}"/>
              </a:ext>
            </a:extLst>
          </xdr:cNvPr>
          <xdr:cNvCxnSpPr>
            <a:stCxn id="15" idx="2"/>
            <a:endCxn id="16" idx="0"/>
          </xdr:cNvCxnSpPr>
        </xdr:nvCxnSpPr>
        <xdr:spPr>
          <a:xfrm rot="5400000">
            <a:off x="17855148" y="374524"/>
            <a:ext cx="701348" cy="1466419"/>
          </a:xfrm>
          <a:prstGeom prst="bentConnector3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necteur en angle 18">
            <a:extLst>
              <a:ext uri="{FF2B5EF4-FFF2-40B4-BE49-F238E27FC236}">
                <a16:creationId xmlns:a16="http://schemas.microsoft.com/office/drawing/2014/main" id="{AEA09926-D162-6EF0-A31E-2F76E302E7FD}"/>
              </a:ext>
            </a:extLst>
          </xdr:cNvPr>
          <xdr:cNvCxnSpPr>
            <a:stCxn id="15" idx="2"/>
            <a:endCxn id="17" idx="0"/>
          </xdr:cNvCxnSpPr>
        </xdr:nvCxnSpPr>
        <xdr:spPr>
          <a:xfrm rot="16200000" flipH="1">
            <a:off x="19437942" y="260695"/>
            <a:ext cx="701348" cy="1694076"/>
          </a:xfrm>
          <a:prstGeom prst="bentConnector3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0" name="Rectangle à coins arrondis 19">
            <a:extLst>
              <a:ext uri="{FF2B5EF4-FFF2-40B4-BE49-F238E27FC236}">
                <a16:creationId xmlns:a16="http://schemas.microsoft.com/office/drawing/2014/main" id="{95AA066B-21E3-BEC7-6CF9-14842CE55102}"/>
              </a:ext>
            </a:extLst>
          </xdr:cNvPr>
          <xdr:cNvSpPr/>
        </xdr:nvSpPr>
        <xdr:spPr>
          <a:xfrm>
            <a:off x="17775266" y="2835610"/>
            <a:ext cx="2439380" cy="527377"/>
          </a:xfrm>
          <a:prstGeom prst="roundRect">
            <a:avLst/>
          </a:prstGeom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R1 Vrai : acc</a:t>
            </a:r>
            <a:r>
              <a:rPr lang="fr-FR" sz="1800" baseline="0"/>
              <a:t>  </a:t>
            </a:r>
            <a:endParaRPr lang="fr-FR" sz="1800"/>
          </a:p>
        </xdr:txBody>
      </xdr:sp>
      <xdr:sp macro="" textlink="">
        <xdr:nvSpPr>
          <xdr:cNvPr id="21" name="Rectangle à coins arrondis 20">
            <a:extLst>
              <a:ext uri="{FF2B5EF4-FFF2-40B4-BE49-F238E27FC236}">
                <a16:creationId xmlns:a16="http://schemas.microsoft.com/office/drawing/2014/main" id="{2C2B73AF-E654-549D-6151-54944CDDCAD4}"/>
              </a:ext>
            </a:extLst>
          </xdr:cNvPr>
          <xdr:cNvSpPr/>
        </xdr:nvSpPr>
        <xdr:spPr>
          <a:xfrm>
            <a:off x="20731378" y="2835610"/>
            <a:ext cx="3149835" cy="527377"/>
          </a:xfrm>
          <a:prstGeom prst="roundRect">
            <a:avLst/>
          </a:prstGeom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800"/>
              <a:t>R2 Faux : br </a:t>
            </a:r>
          </a:p>
        </xdr:txBody>
      </xdr:sp>
      <xdr:cxnSp macro="">
        <xdr:nvCxnSpPr>
          <xdr:cNvPr id="22" name="Connecteur en angle 22">
            <a:extLst>
              <a:ext uri="{FF2B5EF4-FFF2-40B4-BE49-F238E27FC236}">
                <a16:creationId xmlns:a16="http://schemas.microsoft.com/office/drawing/2014/main" id="{F81869B0-C9DF-CB87-873E-3F423BBA7355}"/>
              </a:ext>
            </a:extLst>
          </xdr:cNvPr>
          <xdr:cNvCxnSpPr>
            <a:stCxn id="17" idx="2"/>
            <a:endCxn id="20" idx="0"/>
          </xdr:cNvCxnSpPr>
        </xdr:nvCxnSpPr>
        <xdr:spPr>
          <a:xfrm rot="5400000">
            <a:off x="19523227" y="1723183"/>
            <a:ext cx="584156" cy="1640698"/>
          </a:xfrm>
          <a:prstGeom prst="bentConnector3">
            <a:avLst>
              <a:gd name="adj1" fmla="val 50000"/>
            </a:avLst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Connecteur en angle 23">
            <a:extLst>
              <a:ext uri="{FF2B5EF4-FFF2-40B4-BE49-F238E27FC236}">
                <a16:creationId xmlns:a16="http://schemas.microsoft.com/office/drawing/2014/main" id="{EA56F61B-008D-79A3-D671-73588DB75685}"/>
              </a:ext>
            </a:extLst>
          </xdr:cNvPr>
          <xdr:cNvCxnSpPr>
            <a:stCxn id="17" idx="2"/>
            <a:endCxn id="21" idx="0"/>
          </xdr:cNvCxnSpPr>
        </xdr:nvCxnSpPr>
        <xdr:spPr>
          <a:xfrm rot="16200000" flipH="1">
            <a:off x="21178897" y="1708211"/>
            <a:ext cx="584156" cy="1670642"/>
          </a:xfrm>
          <a:prstGeom prst="bentConnector3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560295</xdr:colOff>
      <xdr:row>16</xdr:row>
      <xdr:rowOff>11159</xdr:rowOff>
    </xdr:from>
    <xdr:to>
      <xdr:col>12</xdr:col>
      <xdr:colOff>425823</xdr:colOff>
      <xdr:row>41</xdr:row>
      <xdr:rowOff>104215</xdr:rowOff>
    </xdr:to>
    <xdr:sp macro="" textlink="">
      <xdr:nvSpPr>
        <xdr:cNvPr id="24" name="Rectangle à coins arrondis 16">
          <a:extLst>
            <a:ext uri="{FF2B5EF4-FFF2-40B4-BE49-F238E27FC236}">
              <a16:creationId xmlns:a16="http://schemas.microsoft.com/office/drawing/2014/main" id="{A4185F4A-0271-4090-B3BC-C51E1292DF13}"/>
            </a:ext>
          </a:extLst>
        </xdr:cNvPr>
        <xdr:cNvSpPr/>
      </xdr:nvSpPr>
      <xdr:spPr>
        <a:xfrm>
          <a:off x="7961220" y="3002009"/>
          <a:ext cx="6361578" cy="273148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b="1" i="1" u="sng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Plusieurs opérateurs peuvent être utilisés :</a:t>
          </a:r>
        </a:p>
        <a:p>
          <a:pPr algn="l"/>
          <a:endParaRPr lang="fr-FR" sz="1800" b="1" i="1" u="sng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 égal à </a:t>
          </a:r>
          <a:r>
            <a:rPr lang="fr-FR" sz="1800" b="0" i="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&gt;</a:t>
          </a:r>
          <a:r>
            <a:rPr lang="fr-FR" sz="1800" b="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supérieur à</a:t>
          </a:r>
          <a:r>
            <a:rPr lang="fr-FR" sz="1800" b="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&gt;=</a:t>
          </a:r>
          <a:r>
            <a:rPr lang="fr-FR" sz="1800" b="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supérieur ou égal à</a:t>
          </a:r>
          <a:r>
            <a:rPr lang="fr-FR" sz="1800" b="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&lt;</a:t>
          </a:r>
          <a:r>
            <a:rPr lang="fr-FR" sz="1800" b="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Inférieur</a:t>
          </a:r>
          <a:r>
            <a:rPr lang="fr-FR" sz="1800" b="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&lt;=</a:t>
          </a:r>
          <a:r>
            <a:rPr lang="fr-FR" sz="1800" b="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Inférieur ou égal à</a:t>
          </a:r>
          <a:r>
            <a:rPr lang="fr-FR" sz="1800" b="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&lt;&gt;</a:t>
          </a:r>
          <a:r>
            <a:rPr lang="fr-FR" sz="1800" b="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Différent de</a:t>
          </a:r>
        </a:p>
      </xdr:txBody>
    </xdr:sp>
    <xdr:clientData/>
  </xdr:twoCellAnchor>
  <xdr:twoCellAnchor>
    <xdr:from>
      <xdr:col>5</xdr:col>
      <xdr:colOff>576113</xdr:colOff>
      <xdr:row>42</xdr:row>
      <xdr:rowOff>83782</xdr:rowOff>
    </xdr:from>
    <xdr:to>
      <xdr:col>16</xdr:col>
      <xdr:colOff>93839</xdr:colOff>
      <xdr:row>60</xdr:row>
      <xdr:rowOff>109236</xdr:rowOff>
    </xdr:to>
    <xdr:sp macro="" textlink="">
      <xdr:nvSpPr>
        <xdr:cNvPr id="25" name="Rectangle à coins arrondis 21">
          <a:extLst>
            <a:ext uri="{FF2B5EF4-FFF2-40B4-BE49-F238E27FC236}">
              <a16:creationId xmlns:a16="http://schemas.microsoft.com/office/drawing/2014/main" id="{3A74817A-0D00-4418-8F15-13B04954DC82}"/>
            </a:ext>
          </a:extLst>
        </xdr:cNvPr>
        <xdr:cNvSpPr/>
      </xdr:nvSpPr>
      <xdr:spPr>
        <a:xfrm>
          <a:off x="7988295" y="5920009"/>
          <a:ext cx="8765635" cy="2831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 b="1" i="1" u="sng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Dans les valeurs si vrai ou si faux : </a:t>
          </a:r>
          <a:r>
            <a:rPr lang="fr-FR" sz="1800" b="1" u="sng"/>
            <a:t> </a:t>
          </a:r>
        </a:p>
        <a:p>
          <a:pPr algn="l"/>
          <a:endParaRPr lang="fr-FR" sz="1800"/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Pour afficher un nombre </a:t>
          </a:r>
          <a:r>
            <a:rPr lang="fr-FR" sz="180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=&gt; Saisir les nombre</a:t>
          </a:r>
          <a:r>
            <a:rPr lang="fr-FR" sz="1800"/>
            <a:t>  (ex : 500)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Pour afficher un texte </a:t>
          </a:r>
          <a:r>
            <a:rPr lang="fr-FR" sz="180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=&gt; Saisir le texte entre guillemets</a:t>
          </a:r>
          <a:r>
            <a:rPr lang="fr-FR" sz="1800"/>
            <a:t> (ex : "ok")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Pour afficher le résultat d'un calcul</a:t>
          </a:r>
          <a:r>
            <a:rPr lang="fr-FR" sz="180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=&gt; Saisir la formule de calcul (ex : b5*3)</a:t>
          </a:r>
          <a:r>
            <a:rPr lang="fr-FR" sz="1800"/>
            <a:t> 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Pour afficher le contenu d'une cellule </a:t>
          </a:r>
          <a:r>
            <a:rPr lang="fr-FR" sz="1800"/>
            <a:t> 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=&gt; nommer cette cellule</a:t>
          </a:r>
          <a:r>
            <a:rPr lang="fr-FR" sz="1800"/>
            <a:t>  (ex :  b5)</a:t>
          </a:r>
        </a:p>
        <a:p>
          <a:pPr algn="l"/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Pour ne rien afficher</a:t>
          </a:r>
          <a:r>
            <a:rPr lang="fr-FR" sz="1800"/>
            <a:t> (cellule vide)</a:t>
          </a:r>
          <a:r>
            <a:rPr lang="fr-FR" sz="18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=&gt; Saisir 2 guillemets à la suite ""</a:t>
          </a:r>
          <a:r>
            <a:rPr lang="fr-FR" sz="1800"/>
            <a:t>  (ex : "")</a:t>
          </a:r>
        </a:p>
      </xdr:txBody>
    </xdr:sp>
    <xdr:clientData/>
  </xdr:twoCellAnchor>
  <xdr:twoCellAnchor>
    <xdr:from>
      <xdr:col>0</xdr:col>
      <xdr:colOff>274047</xdr:colOff>
      <xdr:row>20</xdr:row>
      <xdr:rowOff>243052</xdr:rowOff>
    </xdr:from>
    <xdr:to>
      <xdr:col>3</xdr:col>
      <xdr:colOff>446695</xdr:colOff>
      <xdr:row>42</xdr:row>
      <xdr:rowOff>41439</xdr:rowOff>
    </xdr:to>
    <xdr:grpSp>
      <xdr:nvGrpSpPr>
        <xdr:cNvPr id="26" name="Groupe 25">
          <a:extLst>
            <a:ext uri="{FF2B5EF4-FFF2-40B4-BE49-F238E27FC236}">
              <a16:creationId xmlns:a16="http://schemas.microsoft.com/office/drawing/2014/main" id="{FF068416-24A3-4EE3-AA87-033F65E16E7B}"/>
            </a:ext>
          </a:extLst>
        </xdr:cNvPr>
        <xdr:cNvGrpSpPr/>
      </xdr:nvGrpSpPr>
      <xdr:grpSpPr>
        <a:xfrm>
          <a:off x="274047" y="4486007"/>
          <a:ext cx="5835693" cy="1391659"/>
          <a:chOff x="2401033" y="3774465"/>
          <a:chExt cx="5946530" cy="1139676"/>
        </a:xfrm>
      </xdr:grpSpPr>
      <xdr:cxnSp macro="">
        <xdr:nvCxnSpPr>
          <xdr:cNvPr id="27" name="Connecteur droit 26">
            <a:extLst>
              <a:ext uri="{FF2B5EF4-FFF2-40B4-BE49-F238E27FC236}">
                <a16:creationId xmlns:a16="http://schemas.microsoft.com/office/drawing/2014/main" id="{18D40D47-14C9-F4D8-FF3E-6ACE59C258A6}"/>
              </a:ext>
            </a:extLst>
          </xdr:cNvPr>
          <xdr:cNvCxnSpPr/>
        </xdr:nvCxnSpPr>
        <xdr:spPr>
          <a:xfrm>
            <a:off x="2401033" y="4169020"/>
            <a:ext cx="5946530" cy="0"/>
          </a:xfrm>
          <a:prstGeom prst="line">
            <a:avLst/>
          </a:prstGeom>
          <a:ln w="57150"/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28" name="Connecteur droit 27">
            <a:extLst>
              <a:ext uri="{FF2B5EF4-FFF2-40B4-BE49-F238E27FC236}">
                <a16:creationId xmlns:a16="http://schemas.microsoft.com/office/drawing/2014/main" id="{456FF651-039E-03A5-47EE-867A3E74DBEB}"/>
              </a:ext>
            </a:extLst>
          </xdr:cNvPr>
          <xdr:cNvCxnSpPr/>
        </xdr:nvCxnSpPr>
        <xdr:spPr>
          <a:xfrm>
            <a:off x="4404946" y="3932359"/>
            <a:ext cx="0" cy="541461"/>
          </a:xfrm>
          <a:prstGeom prst="line">
            <a:avLst/>
          </a:prstGeom>
          <a:ln w="38100"/>
        </xdr:spPr>
        <xdr:style>
          <a:lnRef idx="1">
            <a:schemeClr val="accent3"/>
          </a:lnRef>
          <a:fillRef idx="0">
            <a:schemeClr val="accent3"/>
          </a:fillRef>
          <a:effectRef idx="0">
            <a:schemeClr val="accent3"/>
          </a:effectRef>
          <a:fontRef idx="minor">
            <a:schemeClr val="tx1"/>
          </a:fontRef>
        </xdr:style>
      </xdr:cxnSp>
      <xdr:cxnSp macro="">
        <xdr:nvCxnSpPr>
          <xdr:cNvPr id="29" name="Connecteur droit 28">
            <a:extLst>
              <a:ext uri="{FF2B5EF4-FFF2-40B4-BE49-F238E27FC236}">
                <a16:creationId xmlns:a16="http://schemas.microsoft.com/office/drawing/2014/main" id="{AED8B02E-A0B6-A819-0D19-72509617552B}"/>
              </a:ext>
            </a:extLst>
          </xdr:cNvPr>
          <xdr:cNvCxnSpPr/>
        </xdr:nvCxnSpPr>
        <xdr:spPr>
          <a:xfrm>
            <a:off x="6586904" y="3932359"/>
            <a:ext cx="0" cy="541461"/>
          </a:xfrm>
          <a:prstGeom prst="line">
            <a:avLst/>
          </a:prstGeom>
          <a:ln w="38100"/>
        </xdr:spPr>
        <xdr:style>
          <a:lnRef idx="1">
            <a:schemeClr val="accent3"/>
          </a:lnRef>
          <a:fillRef idx="0">
            <a:schemeClr val="accent3"/>
          </a:fillRef>
          <a:effectRef idx="0">
            <a:schemeClr val="accent3"/>
          </a:effectRef>
          <a:fontRef idx="minor">
            <a:schemeClr val="tx1"/>
          </a:fontRef>
        </xdr:style>
      </xdr:cxnSp>
      <xdr:sp macro="" textlink="">
        <xdr:nvSpPr>
          <xdr:cNvPr id="30" name="ZoneTexte 29">
            <a:extLst>
              <a:ext uri="{FF2B5EF4-FFF2-40B4-BE49-F238E27FC236}">
                <a16:creationId xmlns:a16="http://schemas.microsoft.com/office/drawing/2014/main" id="{1E94CC72-8EB9-8209-E241-3DD834DDE472}"/>
              </a:ext>
            </a:extLst>
          </xdr:cNvPr>
          <xdr:cNvSpPr txBox="1"/>
        </xdr:nvSpPr>
        <xdr:spPr>
          <a:xfrm>
            <a:off x="4256173" y="4656073"/>
            <a:ext cx="909809" cy="25806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fr-FR" sz="1100"/>
              <a:t>Q1-&lt;600000</a:t>
            </a:r>
          </a:p>
        </xdr:txBody>
      </xdr:sp>
      <xdr:sp macro="" textlink="">
        <xdr:nvSpPr>
          <xdr:cNvPr id="31" name="ZoneTexte 30">
            <a:extLst>
              <a:ext uri="{FF2B5EF4-FFF2-40B4-BE49-F238E27FC236}">
                <a16:creationId xmlns:a16="http://schemas.microsoft.com/office/drawing/2014/main" id="{B9D0B98D-CE12-76B8-D874-9738F92F53AF}"/>
              </a:ext>
            </a:extLst>
          </xdr:cNvPr>
          <xdr:cNvSpPr txBox="1"/>
        </xdr:nvSpPr>
        <xdr:spPr>
          <a:xfrm>
            <a:off x="6439025" y="4656073"/>
            <a:ext cx="909809" cy="25806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fr-FR" sz="1100"/>
              <a:t>Q2-&lt;700000</a:t>
            </a:r>
          </a:p>
        </xdr:txBody>
      </xdr:sp>
      <xdr:sp macro="" textlink="">
        <xdr:nvSpPr>
          <xdr:cNvPr id="32" name="ZoneTexte 31">
            <a:extLst>
              <a:ext uri="{FF2B5EF4-FFF2-40B4-BE49-F238E27FC236}">
                <a16:creationId xmlns:a16="http://schemas.microsoft.com/office/drawing/2014/main" id="{FDF073E9-C820-5FDC-5EF3-1E9863E30C01}"/>
              </a:ext>
            </a:extLst>
          </xdr:cNvPr>
          <xdr:cNvSpPr txBox="1"/>
        </xdr:nvSpPr>
        <xdr:spPr>
          <a:xfrm>
            <a:off x="3201042" y="3774465"/>
            <a:ext cx="352824" cy="25806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fr-FR" sz="1100"/>
              <a:t>mr</a:t>
            </a:r>
          </a:p>
        </xdr:txBody>
      </xdr:sp>
      <xdr:sp macro="" textlink="">
        <xdr:nvSpPr>
          <xdr:cNvPr id="33" name="ZoneTexte 32">
            <a:extLst>
              <a:ext uri="{FF2B5EF4-FFF2-40B4-BE49-F238E27FC236}">
                <a16:creationId xmlns:a16="http://schemas.microsoft.com/office/drawing/2014/main" id="{AAC9A178-F77A-B980-06DB-D225134ED583}"/>
              </a:ext>
            </a:extLst>
          </xdr:cNvPr>
          <xdr:cNvSpPr txBox="1"/>
        </xdr:nvSpPr>
        <xdr:spPr>
          <a:xfrm>
            <a:off x="5048893" y="3780418"/>
            <a:ext cx="378287" cy="25806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fr-FR" sz="1100"/>
              <a:t>acc</a:t>
            </a:r>
          </a:p>
        </xdr:txBody>
      </xdr:sp>
      <xdr:sp macro="" textlink="">
        <xdr:nvSpPr>
          <xdr:cNvPr id="34" name="ZoneTexte 33">
            <a:extLst>
              <a:ext uri="{FF2B5EF4-FFF2-40B4-BE49-F238E27FC236}">
                <a16:creationId xmlns:a16="http://schemas.microsoft.com/office/drawing/2014/main" id="{B9314511-822C-F2FC-56AD-EBDF12BB05FA}"/>
              </a:ext>
            </a:extLst>
          </xdr:cNvPr>
          <xdr:cNvSpPr txBox="1"/>
        </xdr:nvSpPr>
        <xdr:spPr>
          <a:xfrm>
            <a:off x="7270599" y="3780418"/>
            <a:ext cx="313586" cy="25806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fr-FR" sz="1100"/>
              <a:t>br</a:t>
            </a:r>
          </a:p>
        </xdr:txBody>
      </xdr:sp>
    </xdr:grpSp>
    <xdr:clientData/>
  </xdr:twoCellAnchor>
  <xdr:twoCellAnchor>
    <xdr:from>
      <xdr:col>16</xdr:col>
      <xdr:colOff>573294</xdr:colOff>
      <xdr:row>0</xdr:row>
      <xdr:rowOff>0</xdr:rowOff>
    </xdr:from>
    <xdr:to>
      <xdr:col>30</xdr:col>
      <xdr:colOff>564241</xdr:colOff>
      <xdr:row>14</xdr:row>
      <xdr:rowOff>61035</xdr:rowOff>
    </xdr:to>
    <xdr:sp macro="" textlink="">
      <xdr:nvSpPr>
        <xdr:cNvPr id="35" name="Rectangle à coins arrondis 1">
          <a:extLst>
            <a:ext uri="{FF2B5EF4-FFF2-40B4-BE49-F238E27FC236}">
              <a16:creationId xmlns:a16="http://schemas.microsoft.com/office/drawing/2014/main" id="{46866B0D-05B0-4D0A-A227-A2C82037EFBA}"/>
            </a:ext>
          </a:extLst>
        </xdr:cNvPr>
        <xdr:cNvSpPr/>
      </xdr:nvSpPr>
      <xdr:spPr>
        <a:xfrm>
          <a:off x="17503982" y="0"/>
          <a:ext cx="9325447" cy="279947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Vous êtes gérant de 3 restaurants, en fonction des résultats obtenus vous devez automatiser</a:t>
          </a:r>
          <a:r>
            <a:rPr lang="fr-FR" sz="1800" baseline="0"/>
            <a:t> le </a:t>
          </a:r>
          <a:r>
            <a:rPr lang="fr-FR" sz="1800"/>
            <a:t>calcul</a:t>
          </a:r>
          <a:r>
            <a:rPr lang="fr-FR" sz="1800" baseline="0"/>
            <a:t> des "primes".</a:t>
          </a:r>
        </a:p>
        <a:p>
          <a:pPr algn="l"/>
          <a:r>
            <a:rPr lang="fr-FR" sz="1800" baseline="0"/>
            <a:t>Syntaxe de la fonction Si</a:t>
          </a:r>
        </a:p>
        <a:p>
          <a:pPr algn="l"/>
          <a:r>
            <a:rPr lang="fr-FR" sz="1800" baseline="0"/>
            <a:t>=Si(Test;Valeur si vrai;Valeur si faux)</a:t>
          </a:r>
        </a:p>
        <a:p>
          <a:pPr algn="l"/>
          <a:endParaRPr lang="fr-FR" sz="180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267028</xdr:colOff>
      <xdr:row>0</xdr:row>
      <xdr:rowOff>96564</xdr:rowOff>
    </xdr:from>
    <xdr:to>
      <xdr:col>10</xdr:col>
      <xdr:colOff>46968</xdr:colOff>
      <xdr:row>4</xdr:row>
      <xdr:rowOff>146488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98A75323-B07A-8A9B-2A02-B57959970E0D}"/>
            </a:ext>
          </a:extLst>
        </xdr:cNvPr>
        <xdr:cNvSpPr/>
      </xdr:nvSpPr>
      <xdr:spPr>
        <a:xfrm>
          <a:off x="8515678" y="96564"/>
          <a:ext cx="2065940" cy="81192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A faire</a:t>
          </a:r>
          <a:r>
            <a:rPr lang="fr-FR" sz="1800" baseline="0"/>
            <a:t> en révision</a:t>
          </a:r>
          <a:endParaRPr lang="fr-FR" sz="1800"/>
        </a:p>
      </xdr:txBody>
    </xdr:sp>
    <xdr:clientData/>
  </xdr:twoCellAnchor>
  <xdr:twoCellAnchor>
    <xdr:from>
      <xdr:col>2</xdr:col>
      <xdr:colOff>495299</xdr:colOff>
      <xdr:row>7</xdr:row>
      <xdr:rowOff>134937</xdr:rowOff>
    </xdr:from>
    <xdr:to>
      <xdr:col>6</xdr:col>
      <xdr:colOff>595312</xdr:colOff>
      <xdr:row>17</xdr:row>
      <xdr:rowOff>7938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B7C6EA13-BD43-F01F-4EEE-202191C4256B}"/>
            </a:ext>
          </a:extLst>
        </xdr:cNvPr>
        <xdr:cNvSpPr/>
      </xdr:nvSpPr>
      <xdr:spPr>
        <a:xfrm>
          <a:off x="2916237" y="1468437"/>
          <a:ext cx="5172075" cy="1778001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Liens entre : </a:t>
          </a:r>
        </a:p>
        <a:p>
          <a:pPr algn="l"/>
          <a:r>
            <a:rPr lang="fr-FR" sz="1800"/>
            <a:t>cellules</a:t>
          </a:r>
        </a:p>
        <a:p>
          <a:pPr algn="l"/>
          <a:r>
            <a:rPr lang="fr-FR" sz="1800"/>
            <a:t>feuilles</a:t>
          </a:r>
        </a:p>
        <a:p>
          <a:pPr algn="l"/>
          <a:r>
            <a:rPr lang="fr-FR" sz="1800"/>
            <a:t>classeurs : ne pas modifier le nom du fichier, ne pas le déplacer</a:t>
          </a:r>
        </a:p>
        <a:p>
          <a:pPr algn="l"/>
          <a:endParaRPr lang="fr-FR" sz="18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180475</xdr:colOff>
      <xdr:row>4</xdr:row>
      <xdr:rowOff>100264</xdr:rowOff>
    </xdr:from>
    <xdr:to>
      <xdr:col>5</xdr:col>
      <xdr:colOff>466225</xdr:colOff>
      <xdr:row>8</xdr:row>
      <xdr:rowOff>175462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7AF272EB-E658-9FB1-91AB-B109A465A543}"/>
            </a:ext>
          </a:extLst>
        </xdr:cNvPr>
        <xdr:cNvSpPr/>
      </xdr:nvSpPr>
      <xdr:spPr>
        <a:xfrm>
          <a:off x="2661988" y="862264"/>
          <a:ext cx="2571750" cy="837198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idem mais en formule</a:t>
          </a:r>
          <a:r>
            <a:rPr lang="fr-FR" sz="1800" baseline="0"/>
            <a:t> propagée</a:t>
          </a:r>
          <a:endParaRPr lang="fr-FR" sz="18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748063</xdr:colOff>
      <xdr:row>0</xdr:row>
      <xdr:rowOff>190498</xdr:rowOff>
    </xdr:from>
    <xdr:to>
      <xdr:col>6</xdr:col>
      <xdr:colOff>664428</xdr:colOff>
      <xdr:row>7</xdr:row>
      <xdr:rowOff>37170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94AFEC83-93C0-603F-C1D0-E29AAEDE2A09}"/>
            </a:ext>
          </a:extLst>
        </xdr:cNvPr>
        <xdr:cNvSpPr/>
      </xdr:nvSpPr>
      <xdr:spPr>
        <a:xfrm>
          <a:off x="2272063" y="190498"/>
          <a:ext cx="3261731" cy="118017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Si la Note est &gt;=10 l'étudiant est Admis sinon Recalé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505558</xdr:colOff>
      <xdr:row>0</xdr:row>
      <xdr:rowOff>73267</xdr:rowOff>
    </xdr:from>
    <xdr:to>
      <xdr:col>9</xdr:col>
      <xdr:colOff>571500</xdr:colOff>
      <xdr:row>7</xdr:row>
      <xdr:rowOff>153863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8A8ADFE6-5576-C070-53E6-6882BA5FC5CD}"/>
            </a:ext>
          </a:extLst>
        </xdr:cNvPr>
        <xdr:cNvSpPr/>
      </xdr:nvSpPr>
      <xdr:spPr>
        <a:xfrm>
          <a:off x="6315808" y="73267"/>
          <a:ext cx="3941884" cy="1245577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mefc</a:t>
          </a:r>
        </a:p>
        <a:p>
          <a:pPr algn="l"/>
          <a:r>
            <a:rPr lang="fr-FR" sz="1800"/>
            <a:t>mettre en gris les cotisations &lt;=10</a:t>
          </a:r>
        </a:p>
        <a:p>
          <a:pPr algn="l"/>
          <a:endParaRPr lang="fr-FR" sz="18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800"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1E28A-36A7-4485-B374-EB059EA25748}">
  <dimension ref="A1"/>
  <sheetViews>
    <sheetView zoomScale="85" zoomScaleNormal="85" workbookViewId="0">
      <selection activeCell="C5" sqref="C5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80D0E-02FC-481F-B8E8-AC48D447407F}">
  <dimension ref="A1:H49"/>
  <sheetViews>
    <sheetView zoomScaleNormal="100" workbookViewId="0">
      <selection activeCell="D16" sqref="D16"/>
    </sheetView>
  </sheetViews>
  <sheetFormatPr baseColWidth="10" defaultColWidth="11.42578125" defaultRowHeight="12.75" x14ac:dyDescent="0.2"/>
  <cols>
    <col min="1" max="1" width="24.28515625" style="41" customWidth="1"/>
    <col min="2" max="2" width="22" style="41" customWidth="1"/>
    <col min="3" max="3" width="18.5703125" style="41" customWidth="1"/>
    <col min="4" max="4" width="22.28515625" style="41" customWidth="1"/>
    <col min="5" max="5" width="12.42578125" style="41" customWidth="1"/>
    <col min="6" max="16384" width="11.42578125" style="41"/>
  </cols>
  <sheetData>
    <row r="1" spans="1:8" ht="14.25" thickTop="1" thickBot="1" x14ac:dyDescent="0.25">
      <c r="A1" s="40" t="s">
        <v>45</v>
      </c>
      <c r="B1" s="40" t="s">
        <v>46</v>
      </c>
      <c r="C1" s="40" t="s">
        <v>47</v>
      </c>
      <c r="D1" s="40" t="s">
        <v>48</v>
      </c>
    </row>
    <row r="2" spans="1:8" ht="13.5" thickTop="1" x14ac:dyDescent="0.2">
      <c r="A2" s="42" t="s">
        <v>49</v>
      </c>
      <c r="B2" s="43">
        <v>150</v>
      </c>
      <c r="C2" s="43" t="s">
        <v>50</v>
      </c>
      <c r="D2" s="44" t="s">
        <v>51</v>
      </c>
    </row>
    <row r="3" spans="1:8" x14ac:dyDescent="0.2">
      <c r="A3" s="45" t="s">
        <v>52</v>
      </c>
      <c r="B3" s="46">
        <v>100</v>
      </c>
      <c r="C3" s="46" t="s">
        <v>50</v>
      </c>
      <c r="D3" s="47" t="s">
        <v>51</v>
      </c>
    </row>
    <row r="4" spans="1:8" x14ac:dyDescent="0.2">
      <c r="A4" s="45" t="s">
        <v>53</v>
      </c>
      <c r="B4" s="46">
        <v>200</v>
      </c>
      <c r="C4" s="46" t="s">
        <v>54</v>
      </c>
      <c r="D4" s="47" t="s">
        <v>55</v>
      </c>
    </row>
    <row r="5" spans="1:8" x14ac:dyDescent="0.2">
      <c r="A5" s="45" t="s">
        <v>56</v>
      </c>
      <c r="B5" s="46">
        <v>5</v>
      </c>
      <c r="C5" s="46" t="s">
        <v>54</v>
      </c>
      <c r="D5" s="47" t="s">
        <v>51</v>
      </c>
    </row>
    <row r="6" spans="1:8" x14ac:dyDescent="0.2">
      <c r="A6" s="45" t="s">
        <v>57</v>
      </c>
      <c r="B6" s="46">
        <v>100</v>
      </c>
      <c r="C6" s="46" t="s">
        <v>50</v>
      </c>
      <c r="D6" s="47" t="s">
        <v>51</v>
      </c>
    </row>
    <row r="7" spans="1:8" ht="13.5" thickBot="1" x14ac:dyDescent="0.25">
      <c r="A7" s="48" t="s">
        <v>58</v>
      </c>
      <c r="B7" s="49">
        <v>10</v>
      </c>
      <c r="C7" s="49" t="s">
        <v>54</v>
      </c>
      <c r="D7" s="50" t="s">
        <v>55</v>
      </c>
    </row>
    <row r="8" spans="1:8" ht="14.25" thickTop="1" thickBot="1" x14ac:dyDescent="0.25"/>
    <row r="9" spans="1:8" ht="14.25" thickTop="1" thickBot="1" x14ac:dyDescent="0.25">
      <c r="A9" s="91" t="s">
        <v>59</v>
      </c>
      <c r="B9" s="91"/>
      <c r="D9" s="51"/>
    </row>
    <row r="10" spans="1:8" ht="14.25" thickTop="1" thickBot="1" x14ac:dyDescent="0.25">
      <c r="A10" s="92" t="s">
        <v>60</v>
      </c>
      <c r="B10" s="93"/>
    </row>
    <row r="11" spans="1:8" ht="26.25" thickTop="1" x14ac:dyDescent="0.2">
      <c r="A11" s="52" t="s">
        <v>61</v>
      </c>
      <c r="B11" s="44">
        <f>SUM(B2:B7)</f>
        <v>565</v>
      </c>
      <c r="D11" s="55" t="s">
        <v>148</v>
      </c>
      <c r="E11" s="86">
        <f>SUMIFS(B2:B7,C2:C7,"h",D2:D7,"oui")</f>
        <v>350</v>
      </c>
    </row>
    <row r="12" spans="1:8" x14ac:dyDescent="0.2">
      <c r="A12" s="45" t="s">
        <v>62</v>
      </c>
      <c r="B12" s="47">
        <f>SUMIF(D2:D7,"oui",B2:B7)</f>
        <v>355</v>
      </c>
      <c r="G12" s="94"/>
      <c r="H12" s="94"/>
    </row>
    <row r="13" spans="1:8" ht="26.25" thickBot="1" x14ac:dyDescent="0.25">
      <c r="A13" s="53" t="s">
        <v>63</v>
      </c>
      <c r="B13" s="54">
        <f>SUMIF(D2:D7,"non",B2:B7)</f>
        <v>210</v>
      </c>
      <c r="D13" s="55" t="s">
        <v>149</v>
      </c>
      <c r="E13" s="87">
        <f>COUNTIFS(C2:C7,"h",D2:D7,"oui")</f>
        <v>3</v>
      </c>
    </row>
    <row r="14" spans="1:8" ht="14.25" thickTop="1" thickBot="1" x14ac:dyDescent="0.25">
      <c r="A14" s="55"/>
    </row>
    <row r="15" spans="1:8" ht="14.25" thickTop="1" thickBot="1" x14ac:dyDescent="0.25">
      <c r="A15" s="95" t="s">
        <v>64</v>
      </c>
      <c r="B15" s="96"/>
    </row>
    <row r="16" spans="1:8" ht="26.25" thickTop="1" x14ac:dyDescent="0.2">
      <c r="A16" s="52" t="s">
        <v>65</v>
      </c>
      <c r="B16" s="44">
        <f>COUNT(B2:B7)</f>
        <v>6</v>
      </c>
      <c r="C16" s="51">
        <f>COUNTA(B2:B7)</f>
        <v>6</v>
      </c>
      <c r="D16" s="51"/>
    </row>
    <row r="17" spans="1:2" ht="25.5" x14ac:dyDescent="0.2">
      <c r="A17" s="56" t="s">
        <v>66</v>
      </c>
      <c r="B17" s="47">
        <f>COUNTIF(D2:D7,"oui")</f>
        <v>4</v>
      </c>
    </row>
    <row r="18" spans="1:2" ht="39" thickBot="1" x14ac:dyDescent="0.25">
      <c r="A18" s="53" t="s">
        <v>67</v>
      </c>
      <c r="B18" s="54">
        <f>COUNTIF(D2:D7,"non")</f>
        <v>2</v>
      </c>
    </row>
    <row r="19" spans="1:2" ht="13.5" thickTop="1" x14ac:dyDescent="0.2"/>
    <row r="41" spans="1:2" ht="13.5" thickBot="1" x14ac:dyDescent="0.25"/>
    <row r="42" spans="1:2" ht="14.25" thickTop="1" thickBot="1" x14ac:dyDescent="0.25">
      <c r="A42" s="97" t="s">
        <v>68</v>
      </c>
      <c r="B42" s="98"/>
    </row>
    <row r="43" spans="1:2" ht="13.5" thickTop="1" x14ac:dyDescent="0.2">
      <c r="A43" s="42" t="s">
        <v>49</v>
      </c>
      <c r="B43" s="57"/>
    </row>
    <row r="44" spans="1:2" x14ac:dyDescent="0.2">
      <c r="A44" s="45" t="s">
        <v>52</v>
      </c>
      <c r="B44" s="58"/>
    </row>
    <row r="45" spans="1:2" x14ac:dyDescent="0.2">
      <c r="A45" s="45" t="s">
        <v>53</v>
      </c>
      <c r="B45" s="58"/>
    </row>
    <row r="46" spans="1:2" x14ac:dyDescent="0.2">
      <c r="A46" s="45" t="s">
        <v>56</v>
      </c>
      <c r="B46" s="58"/>
    </row>
    <row r="47" spans="1:2" x14ac:dyDescent="0.2">
      <c r="A47" s="45" t="s">
        <v>57</v>
      </c>
      <c r="B47" s="58"/>
    </row>
    <row r="48" spans="1:2" ht="13.5" thickBot="1" x14ac:dyDescent="0.25">
      <c r="A48" s="48" t="s">
        <v>58</v>
      </c>
      <c r="B48" s="59"/>
    </row>
    <row r="49" ht="13.5" thickTop="1" x14ac:dyDescent="0.2"/>
  </sheetData>
  <mergeCells count="5">
    <mergeCell ref="A9:B9"/>
    <mergeCell ref="A10:B10"/>
    <mergeCell ref="G12:H12"/>
    <mergeCell ref="A15:B15"/>
    <mergeCell ref="A42:B42"/>
  </mergeCells>
  <conditionalFormatting sqref="B2:B7">
    <cfRule type="cellIs" dxfId="1" priority="1" operator="lessThanOrEqual">
      <formula>10</formula>
    </cfRule>
  </conditionalFormatting>
  <conditionalFormatting sqref="D2:D7">
    <cfRule type="containsText" dxfId="0" priority="2" operator="containsText" text="non">
      <formula>NOT(ISERROR(SEARCH("non",D2)))</formula>
    </cfRule>
  </conditionalFormatting>
  <printOptions horizontalCentered="1" headings="1"/>
  <pageMargins left="0.78740157480314965" right="0.78740157480314965" top="0.93" bottom="0.98425196850393704" header="0.51181102362204722" footer="0.51181102362204722"/>
  <pageSetup paperSize="9" scale="91" orientation="portrait" horizontalDpi="4294967292" verticalDpi="300" r:id="rId1"/>
  <headerFooter alignWithMargins="0">
    <oddHeader>&amp;A</oddHeader>
  </headerFooter>
  <colBreaks count="1" manualBreakCount="1">
    <brk id="5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A3BAA-538B-4E37-A546-4EBA54D925D0}">
  <dimension ref="A1:D11"/>
  <sheetViews>
    <sheetView zoomScale="250" zoomScaleNormal="250" workbookViewId="0">
      <selection activeCell="B7" sqref="B7"/>
    </sheetView>
  </sheetViews>
  <sheetFormatPr baseColWidth="10" defaultColWidth="11.42578125" defaultRowHeight="12.75" x14ac:dyDescent="0.2"/>
  <cols>
    <col min="1" max="16384" width="11.42578125" style="41"/>
  </cols>
  <sheetData>
    <row r="1" spans="1:4" x14ac:dyDescent="0.2">
      <c r="A1" s="41" t="s">
        <v>69</v>
      </c>
    </row>
    <row r="4" spans="1:4" x14ac:dyDescent="0.2">
      <c r="A4" s="60"/>
      <c r="B4" s="61" t="s">
        <v>70</v>
      </c>
      <c r="C4" s="61" t="s">
        <v>71</v>
      </c>
      <c r="D4" s="61" t="s">
        <v>72</v>
      </c>
    </row>
    <row r="5" spans="1:4" x14ac:dyDescent="0.2">
      <c r="A5" s="60" t="s">
        <v>143</v>
      </c>
      <c r="B5" s="61">
        <v>1</v>
      </c>
      <c r="C5" s="61">
        <v>0</v>
      </c>
      <c r="D5" s="61">
        <v>0</v>
      </c>
    </row>
    <row r="6" spans="1:4" x14ac:dyDescent="0.2">
      <c r="A6" s="60" t="s">
        <v>144</v>
      </c>
      <c r="B6" s="61">
        <v>1</v>
      </c>
      <c r="C6" s="61">
        <v>1</v>
      </c>
      <c r="D6" s="61">
        <v>0</v>
      </c>
    </row>
    <row r="7" spans="1:4" x14ac:dyDescent="0.2">
      <c r="A7" s="60" t="s">
        <v>145</v>
      </c>
      <c r="B7" s="61">
        <v>0</v>
      </c>
      <c r="C7" s="61">
        <v>0</v>
      </c>
      <c r="D7" s="61">
        <v>1</v>
      </c>
    </row>
    <row r="8" spans="1:4" x14ac:dyDescent="0.2">
      <c r="A8" s="60" t="s">
        <v>146</v>
      </c>
      <c r="B8" s="99" t="s">
        <v>147</v>
      </c>
      <c r="C8" s="100"/>
      <c r="D8" s="101"/>
    </row>
    <row r="9" spans="1:4" x14ac:dyDescent="0.2">
      <c r="B9" s="51"/>
      <c r="C9" s="51"/>
      <c r="D9" s="51"/>
    </row>
    <row r="10" spans="1:4" x14ac:dyDescent="0.2">
      <c r="B10" s="51"/>
      <c r="C10" s="51"/>
      <c r="D10" s="51"/>
    </row>
    <row r="11" spans="1:4" x14ac:dyDescent="0.2">
      <c r="B11" s="51"/>
      <c r="C11" s="51"/>
      <c r="D11" s="51"/>
    </row>
  </sheetData>
  <mergeCells count="1">
    <mergeCell ref="B8:D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6B0C2-358B-424C-AF8B-BDFDA394F543}">
  <dimension ref="A1:D15"/>
  <sheetViews>
    <sheetView zoomScale="175" zoomScaleNormal="175" workbookViewId="0">
      <selection activeCell="A9" sqref="A9"/>
    </sheetView>
  </sheetViews>
  <sheetFormatPr baseColWidth="10" defaultColWidth="16.5703125" defaultRowHeight="12.75" x14ac:dyDescent="0.2"/>
  <cols>
    <col min="1" max="1" width="16.140625" style="41" customWidth="1"/>
    <col min="2" max="2" width="29" style="41" customWidth="1"/>
    <col min="3" max="3" width="29.5703125" style="41" customWidth="1"/>
    <col min="4" max="16384" width="16.5703125" style="41"/>
  </cols>
  <sheetData>
    <row r="1" spans="1:4" x14ac:dyDescent="0.2">
      <c r="A1" s="102" t="s">
        <v>73</v>
      </c>
      <c r="B1" s="103" t="s">
        <v>45</v>
      </c>
      <c r="C1" s="104" t="s">
        <v>74</v>
      </c>
    </row>
    <row r="2" spans="1:4" x14ac:dyDescent="0.2">
      <c r="A2" s="62">
        <v>43595</v>
      </c>
      <c r="B2" s="61" t="s">
        <v>49</v>
      </c>
      <c r="C2" s="63">
        <v>150</v>
      </c>
    </row>
    <row r="3" spans="1:4" x14ac:dyDescent="0.2">
      <c r="A3" s="62">
        <v>43960</v>
      </c>
      <c r="B3" s="61" t="s">
        <v>49</v>
      </c>
      <c r="C3" s="63">
        <v>200</v>
      </c>
    </row>
    <row r="4" spans="1:4" x14ac:dyDescent="0.2">
      <c r="A4" s="62">
        <v>43534</v>
      </c>
      <c r="B4" s="61" t="s">
        <v>52</v>
      </c>
      <c r="C4" s="63">
        <v>100</v>
      </c>
    </row>
    <row r="5" spans="1:4" x14ac:dyDescent="0.2">
      <c r="A5" s="62">
        <v>43534</v>
      </c>
      <c r="B5" s="61" t="s">
        <v>56</v>
      </c>
      <c r="C5" s="63">
        <v>200</v>
      </c>
    </row>
    <row r="6" spans="1:4" x14ac:dyDescent="0.2">
      <c r="A6" s="62">
        <v>43868</v>
      </c>
      <c r="B6" s="61" t="s">
        <v>52</v>
      </c>
      <c r="C6" s="63">
        <v>150</v>
      </c>
    </row>
    <row r="7" spans="1:4" ht="13.5" thickBot="1" x14ac:dyDescent="0.25">
      <c r="A7" s="64">
        <v>43503</v>
      </c>
      <c r="B7" s="65" t="s">
        <v>57</v>
      </c>
      <c r="C7" s="66">
        <v>200</v>
      </c>
    </row>
    <row r="10" spans="1:4" ht="13.5" thickBot="1" x14ac:dyDescent="0.25"/>
    <row r="11" spans="1:4" x14ac:dyDescent="0.2">
      <c r="A11" s="67" t="s">
        <v>75</v>
      </c>
      <c r="B11" s="68" t="s">
        <v>76</v>
      </c>
      <c r="C11" s="69" t="s">
        <v>77</v>
      </c>
      <c r="D11" s="41" t="s">
        <v>154</v>
      </c>
    </row>
    <row r="12" spans="1:4" x14ac:dyDescent="0.2">
      <c r="A12" s="70" t="s">
        <v>57</v>
      </c>
      <c r="B12" s="61">
        <f>COUNTIF($B$2:$B$7,A12)</f>
        <v>1</v>
      </c>
      <c r="C12" s="63" cm="1">
        <f t="array" ref="C12:C15">SUMIF(B2:B7,A12:A15,C2:C7)</f>
        <v>200</v>
      </c>
      <c r="D12" s="41">
        <f>COUNTIFS($B$2:$B$7,A12)</f>
        <v>1</v>
      </c>
    </row>
    <row r="13" spans="1:4" x14ac:dyDescent="0.2">
      <c r="A13" s="70" t="s">
        <v>52</v>
      </c>
      <c r="B13" s="61">
        <f t="shared" ref="B13:B15" si="0">COUNTIF($B$2:$B$7,A13)</f>
        <v>2</v>
      </c>
      <c r="C13" s="63">
        <v>250</v>
      </c>
      <c r="D13" s="41">
        <f t="shared" ref="D13:D15" si="1">COUNTIFS($B$2:$B$7,A13)</f>
        <v>2</v>
      </c>
    </row>
    <row r="14" spans="1:4" x14ac:dyDescent="0.2">
      <c r="A14" s="70" t="s">
        <v>56</v>
      </c>
      <c r="B14" s="61">
        <f t="shared" si="0"/>
        <v>1</v>
      </c>
      <c r="C14" s="63">
        <v>200</v>
      </c>
      <c r="D14" s="41">
        <f t="shared" si="1"/>
        <v>1</v>
      </c>
    </row>
    <row r="15" spans="1:4" ht="13.5" thickBot="1" x14ac:dyDescent="0.25">
      <c r="A15" s="71" t="s">
        <v>49</v>
      </c>
      <c r="B15" s="61">
        <f t="shared" si="0"/>
        <v>2</v>
      </c>
      <c r="C15" s="63">
        <v>350</v>
      </c>
      <c r="D15" s="41">
        <f t="shared" si="1"/>
        <v>2</v>
      </c>
    </row>
  </sheetData>
  <printOptions horizontalCentered="1" verticalCentered="1" headings="1"/>
  <pageMargins left="0.78740157480314965" right="0.78740157480314965" top="0.98425196850393704" bottom="0.98425196850393704" header="0.51181102362204722" footer="0.51181102362204722"/>
  <pageSetup paperSize="9" scale="114" orientation="portrait" r:id="rId1"/>
  <headerFooter alignWithMargins="0">
    <oddHeader>&amp;F</oddHeader>
    <oddFooter>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F394-AC17-4F21-8B6A-B096537888F5}">
  <dimension ref="A3:F9"/>
  <sheetViews>
    <sheetView zoomScale="145" zoomScaleNormal="145" workbookViewId="0">
      <selection activeCell="D7" sqref="D7"/>
    </sheetView>
  </sheetViews>
  <sheetFormatPr baseColWidth="10" defaultRowHeight="15" x14ac:dyDescent="0.25"/>
  <cols>
    <col min="1" max="1" width="15.85546875" customWidth="1"/>
    <col min="2" max="2" width="11.42578125" customWidth="1"/>
  </cols>
  <sheetData>
    <row r="3" spans="1:6" x14ac:dyDescent="0.25">
      <c r="A3" t="s">
        <v>85</v>
      </c>
      <c r="B3" t="s">
        <v>114</v>
      </c>
      <c r="C3" t="s">
        <v>115</v>
      </c>
      <c r="D3" t="s">
        <v>116</v>
      </c>
      <c r="E3" t="s">
        <v>117</v>
      </c>
      <c r="F3" s="77" t="s">
        <v>36</v>
      </c>
    </row>
    <row r="4" spans="1:6" x14ac:dyDescent="0.25">
      <c r="A4" s="79" t="s">
        <v>86</v>
      </c>
      <c r="B4" s="80">
        <v>2500</v>
      </c>
      <c r="C4" s="79">
        <v>3000</v>
      </c>
      <c r="D4" s="79">
        <v>1400</v>
      </c>
      <c r="E4" s="79">
        <v>1800</v>
      </c>
      <c r="F4" s="77">
        <f>SUM(B4:E4)</f>
        <v>8700</v>
      </c>
    </row>
    <row r="5" spans="1:6" x14ac:dyDescent="0.25">
      <c r="A5" s="79" t="s">
        <v>87</v>
      </c>
      <c r="B5" s="80">
        <v>2000</v>
      </c>
      <c r="C5" s="79">
        <v>3500</v>
      </c>
      <c r="D5" s="79">
        <v>900</v>
      </c>
      <c r="E5" s="79">
        <v>1600</v>
      </c>
      <c r="F5" s="77">
        <f t="shared" ref="F5:F8" si="0">SUM(B5:E5)</f>
        <v>8000</v>
      </c>
    </row>
    <row r="6" spans="1:6" x14ac:dyDescent="0.25">
      <c r="A6" s="79" t="s">
        <v>88</v>
      </c>
      <c r="B6" s="80">
        <v>2200</v>
      </c>
      <c r="C6" s="79">
        <v>2500</v>
      </c>
      <c r="D6" s="79">
        <v>2600</v>
      </c>
      <c r="E6" s="79">
        <v>2400</v>
      </c>
      <c r="F6" s="77">
        <f t="shared" si="0"/>
        <v>9700</v>
      </c>
    </row>
    <row r="7" spans="1:6" x14ac:dyDescent="0.25">
      <c r="A7" s="79" t="s">
        <v>150</v>
      </c>
      <c r="B7" s="80">
        <v>2400</v>
      </c>
      <c r="C7" s="79">
        <v>2800</v>
      </c>
      <c r="D7" s="79">
        <v>1700</v>
      </c>
      <c r="E7" s="79">
        <v>3200</v>
      </c>
      <c r="F7" s="77">
        <f t="shared" si="0"/>
        <v>10100</v>
      </c>
    </row>
    <row r="8" spans="1:6" x14ac:dyDescent="0.25">
      <c r="A8" s="79" t="s">
        <v>89</v>
      </c>
      <c r="B8" s="80">
        <v>1000</v>
      </c>
      <c r="C8" s="79">
        <v>1900</v>
      </c>
      <c r="D8" s="79">
        <v>1300</v>
      </c>
      <c r="E8" s="79">
        <v>1400</v>
      </c>
      <c r="F8" s="77">
        <f t="shared" si="0"/>
        <v>5600</v>
      </c>
    </row>
    <row r="9" spans="1:6" x14ac:dyDescent="0.25">
      <c r="A9" s="77" t="s">
        <v>36</v>
      </c>
      <c r="B9" s="77">
        <f>SUM(B4:B8)</f>
        <v>10100</v>
      </c>
      <c r="C9" s="77">
        <f t="shared" ref="C9:F9" si="1">SUM(C4:C8)</f>
        <v>13700</v>
      </c>
      <c r="D9" s="77">
        <f t="shared" si="1"/>
        <v>7900</v>
      </c>
      <c r="E9" s="77">
        <f t="shared" si="1"/>
        <v>10400</v>
      </c>
      <c r="F9" s="77">
        <f t="shared" si="1"/>
        <v>42100</v>
      </c>
    </row>
  </sheetData>
  <sheetProtection sheet="1" formatCells="0"/>
  <protectedRanges>
    <protectedRange sqref="A4:E8" name="Plage1"/>
  </protectedRange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3C3EE-4E63-43AF-8D05-D358F5DAFB02}">
  <dimension ref="A1:E9"/>
  <sheetViews>
    <sheetView zoomScale="160" zoomScaleNormal="160" workbookViewId="0">
      <selection activeCell="D13" sqref="D13"/>
    </sheetView>
  </sheetViews>
  <sheetFormatPr baseColWidth="10" defaultRowHeight="15" x14ac:dyDescent="0.25"/>
  <cols>
    <col min="3" max="3" width="9.5703125" customWidth="1"/>
  </cols>
  <sheetData>
    <row r="1" spans="1:5" x14ac:dyDescent="0.25">
      <c r="A1" t="s">
        <v>151</v>
      </c>
    </row>
    <row r="4" spans="1:5" x14ac:dyDescent="0.25">
      <c r="A4" t="s">
        <v>152</v>
      </c>
      <c r="D4" s="77">
        <v>15</v>
      </c>
    </row>
    <row r="6" spans="1:5" x14ac:dyDescent="0.25">
      <c r="A6" t="s">
        <v>153</v>
      </c>
      <c r="D6" s="77" t="s">
        <v>80</v>
      </c>
    </row>
    <row r="7" spans="1:5" x14ac:dyDescent="0.25">
      <c r="D7" s="77" t="s">
        <v>78</v>
      </c>
    </row>
    <row r="9" spans="1:5" x14ac:dyDescent="0.25">
      <c r="D9" t="s">
        <v>87</v>
      </c>
      <c r="E9" t="s">
        <v>88</v>
      </c>
    </row>
  </sheetData>
  <dataValidations count="2">
    <dataValidation type="whole" allowBlank="1" showInputMessage="1" showErrorMessage="1" sqref="D4" xr:uid="{02A2C769-9759-44A4-86C2-DEC20F0CB4FF}">
      <formula1>1</formula1>
      <formula2>50</formula2>
    </dataValidation>
    <dataValidation type="list" allowBlank="1" showInputMessage="1" showErrorMessage="1" sqref="D6:D7" xr:uid="{0F6D14E0-3899-42DF-B2B4-D27496AEE0C6}">
      <formula1>"paris,marseille,lyon"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40EBA3-8069-4B59-A86F-DAEDD20ECF3F}">
          <x14:formula1>
            <xm:f>protection!$A$4:$A$8</xm:f>
          </x14:formula1>
          <xm:sqref>E9 D9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E810C-1E2F-4699-8D2B-30EC58F2E7B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F0096-474B-48BF-9EB8-33491A602711}">
  <dimension ref="A1:E7"/>
  <sheetViews>
    <sheetView zoomScale="115" zoomScaleNormal="115" workbookViewId="0">
      <selection activeCell="B4" sqref="B4"/>
    </sheetView>
  </sheetViews>
  <sheetFormatPr baseColWidth="10" defaultRowHeight="15" x14ac:dyDescent="0.25"/>
  <cols>
    <col min="1" max="1" width="21.5703125" customWidth="1"/>
    <col min="3" max="3" width="12.85546875" style="105" customWidth="1"/>
    <col min="4" max="4" width="12.42578125" customWidth="1"/>
  </cols>
  <sheetData>
    <row r="1" spans="1:5" x14ac:dyDescent="0.25">
      <c r="A1" s="72" t="s">
        <v>155</v>
      </c>
    </row>
    <row r="3" spans="1:5" x14ac:dyDescent="0.25">
      <c r="A3" s="73"/>
      <c r="B3" s="73" t="s">
        <v>78</v>
      </c>
      <c r="C3" s="106" t="s">
        <v>79</v>
      </c>
      <c r="D3" s="73" t="s">
        <v>80</v>
      </c>
      <c r="E3" s="73" t="s">
        <v>43</v>
      </c>
    </row>
    <row r="4" spans="1:5" x14ac:dyDescent="0.25">
      <c r="A4" s="73" t="s">
        <v>81</v>
      </c>
      <c r="B4" s="73">
        <v>15</v>
      </c>
      <c r="C4" s="106">
        <v>16</v>
      </c>
      <c r="D4" s="73">
        <v>17</v>
      </c>
      <c r="E4" s="73">
        <f>SUM(B4:D4)</f>
        <v>48</v>
      </c>
    </row>
    <row r="5" spans="1:5" x14ac:dyDescent="0.25">
      <c r="A5" s="73" t="s">
        <v>82</v>
      </c>
      <c r="B5" s="73">
        <v>18</v>
      </c>
      <c r="C5" s="106">
        <v>13</v>
      </c>
      <c r="D5" s="73">
        <v>18</v>
      </c>
      <c r="E5" s="73">
        <f t="shared" ref="E5:E6" si="0">SUM(B5:D5)</f>
        <v>49</v>
      </c>
    </row>
    <row r="6" spans="1:5" x14ac:dyDescent="0.25">
      <c r="A6" s="73" t="s">
        <v>83</v>
      </c>
      <c r="B6" s="73">
        <v>17</v>
      </c>
      <c r="C6" s="106">
        <v>10</v>
      </c>
      <c r="D6" s="73">
        <v>11</v>
      </c>
      <c r="E6" s="73">
        <f t="shared" si="0"/>
        <v>38</v>
      </c>
    </row>
    <row r="7" spans="1:5" x14ac:dyDescent="0.25">
      <c r="A7" s="73" t="s">
        <v>43</v>
      </c>
      <c r="B7" s="73">
        <f>SUM(B4:B6)</f>
        <v>50</v>
      </c>
      <c r="C7" s="73">
        <f t="shared" ref="C7:E7" si="1">SUM(C4:C6)</f>
        <v>39</v>
      </c>
      <c r="D7" s="73">
        <f t="shared" si="1"/>
        <v>46</v>
      </c>
      <c r="E7" s="73">
        <f t="shared" si="1"/>
        <v>135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D4A67-6AA6-45A0-BA65-8B2BD175CE45}">
  <dimension ref="A1:E7"/>
  <sheetViews>
    <sheetView zoomScale="190" zoomScaleNormal="190" workbookViewId="0">
      <selection activeCell="B5" sqref="B5"/>
    </sheetView>
  </sheetViews>
  <sheetFormatPr baseColWidth="10" defaultRowHeight="15" x14ac:dyDescent="0.25"/>
  <cols>
    <col min="1" max="1" width="21.5703125" customWidth="1"/>
    <col min="3" max="3" width="12.85546875" style="105" customWidth="1"/>
    <col min="4" max="4" width="12.42578125" customWidth="1"/>
  </cols>
  <sheetData>
    <row r="1" spans="1:5" x14ac:dyDescent="0.25">
      <c r="A1" s="72" t="s">
        <v>155</v>
      </c>
    </row>
    <row r="3" spans="1:5" x14ac:dyDescent="0.25">
      <c r="A3" s="73"/>
      <c r="B3" s="73" t="s">
        <v>78</v>
      </c>
      <c r="C3" s="106" t="s">
        <v>79</v>
      </c>
      <c r="D3" s="73" t="s">
        <v>80</v>
      </c>
      <c r="E3" s="73" t="s">
        <v>43</v>
      </c>
    </row>
    <row r="4" spans="1:5" x14ac:dyDescent="0.25">
      <c r="A4" s="73" t="s">
        <v>81</v>
      </c>
      <c r="B4" s="73">
        <v>20</v>
      </c>
      <c r="C4" s="106">
        <v>27</v>
      </c>
      <c r="D4" s="73">
        <v>29</v>
      </c>
      <c r="E4" s="73">
        <f>SUM(B4:D4)</f>
        <v>76</v>
      </c>
    </row>
    <row r="5" spans="1:5" x14ac:dyDescent="0.25">
      <c r="A5" s="73" t="s">
        <v>82</v>
      </c>
      <c r="B5" s="73">
        <v>25</v>
      </c>
      <c r="C5" s="106">
        <v>24</v>
      </c>
      <c r="D5" s="73">
        <v>26</v>
      </c>
      <c r="E5" s="73">
        <f t="shared" ref="E5:E6" si="0">SUM(B5:D5)</f>
        <v>75</v>
      </c>
    </row>
    <row r="6" spans="1:5" x14ac:dyDescent="0.25">
      <c r="A6" s="73" t="s">
        <v>83</v>
      </c>
      <c r="B6" s="73">
        <v>28</v>
      </c>
      <c r="C6" s="106">
        <v>21</v>
      </c>
      <c r="D6" s="73">
        <v>23</v>
      </c>
      <c r="E6" s="73">
        <f t="shared" si="0"/>
        <v>72</v>
      </c>
    </row>
    <row r="7" spans="1:5" x14ac:dyDescent="0.25">
      <c r="A7" s="73" t="s">
        <v>43</v>
      </c>
      <c r="B7" s="73">
        <f>SUM(B4:B6)</f>
        <v>73</v>
      </c>
      <c r="C7" s="73">
        <f t="shared" ref="C7:E7" si="1">SUM(C4:C6)</f>
        <v>72</v>
      </c>
      <c r="D7" s="73">
        <f t="shared" si="1"/>
        <v>78</v>
      </c>
      <c r="E7" s="73">
        <f t="shared" si="1"/>
        <v>223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9194F-7D01-40C5-86D7-073FD91C2324}">
  <dimension ref="A1:E7"/>
  <sheetViews>
    <sheetView zoomScale="175" zoomScaleNormal="175" workbookViewId="0">
      <selection activeCell="B5" sqref="B5"/>
    </sheetView>
  </sheetViews>
  <sheetFormatPr baseColWidth="10" defaultRowHeight="15" x14ac:dyDescent="0.25"/>
  <cols>
    <col min="1" max="1" width="21.5703125" customWidth="1"/>
    <col min="3" max="3" width="12.85546875" customWidth="1"/>
    <col min="4" max="4" width="12.42578125" customWidth="1"/>
  </cols>
  <sheetData>
    <row r="1" spans="1:5" x14ac:dyDescent="0.25">
      <c r="A1" s="72" t="s">
        <v>155</v>
      </c>
    </row>
    <row r="3" spans="1:5" x14ac:dyDescent="0.25">
      <c r="A3" s="73"/>
      <c r="B3" s="73" t="s">
        <v>78</v>
      </c>
      <c r="C3" s="73" t="s">
        <v>79</v>
      </c>
      <c r="D3" s="73" t="s">
        <v>80</v>
      </c>
      <c r="E3" s="73" t="s">
        <v>43</v>
      </c>
    </row>
    <row r="4" spans="1:5" x14ac:dyDescent="0.25">
      <c r="A4" s="73" t="s">
        <v>81</v>
      </c>
      <c r="B4" s="73">
        <v>32</v>
      </c>
      <c r="C4" s="73">
        <v>37</v>
      </c>
      <c r="D4" s="73">
        <v>36</v>
      </c>
      <c r="E4" s="73">
        <f>SUM(B4:D4)</f>
        <v>105</v>
      </c>
    </row>
    <row r="5" spans="1:5" x14ac:dyDescent="0.25">
      <c r="A5" s="73" t="s">
        <v>82</v>
      </c>
      <c r="B5" s="73">
        <v>35</v>
      </c>
      <c r="C5" s="73">
        <v>34</v>
      </c>
      <c r="D5" s="73">
        <v>39</v>
      </c>
      <c r="E5" s="73">
        <f t="shared" ref="E5:E6" si="0">SUM(B5:D5)</f>
        <v>108</v>
      </c>
    </row>
    <row r="6" spans="1:5" x14ac:dyDescent="0.25">
      <c r="A6" s="73" t="s">
        <v>83</v>
      </c>
      <c r="B6" s="73">
        <v>38</v>
      </c>
      <c r="C6" s="73">
        <v>31</v>
      </c>
      <c r="D6" s="73">
        <v>33</v>
      </c>
      <c r="E6" s="73">
        <f t="shared" si="0"/>
        <v>102</v>
      </c>
    </row>
    <row r="7" spans="1:5" x14ac:dyDescent="0.25">
      <c r="A7" s="73" t="s">
        <v>43</v>
      </c>
      <c r="B7" s="73">
        <f>SUM(B4:B6)</f>
        <v>105</v>
      </c>
      <c r="C7" s="73">
        <f t="shared" ref="C7:E7" si="1">SUM(C4:C6)</f>
        <v>102</v>
      </c>
      <c r="D7" s="73">
        <f t="shared" si="1"/>
        <v>108</v>
      </c>
      <c r="E7" s="73">
        <f t="shared" si="1"/>
        <v>315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5DFE3-E5FF-4790-8FB9-CA2F1B2D1E6D}">
  <dimension ref="A1:E7"/>
  <sheetViews>
    <sheetView zoomScale="175" zoomScaleNormal="175" workbookViewId="0">
      <selection activeCell="B6" sqref="B6"/>
    </sheetView>
  </sheetViews>
  <sheetFormatPr baseColWidth="10" defaultRowHeight="15" x14ac:dyDescent="0.25"/>
  <cols>
    <col min="1" max="1" width="21.5703125" customWidth="1"/>
    <col min="3" max="3" width="12.85546875" customWidth="1"/>
    <col min="4" max="4" width="12.42578125" customWidth="1"/>
  </cols>
  <sheetData>
    <row r="1" spans="1:5" x14ac:dyDescent="0.25">
      <c r="A1" s="72" t="s">
        <v>155</v>
      </c>
    </row>
    <row r="3" spans="1:5" x14ac:dyDescent="0.25">
      <c r="A3" s="73"/>
      <c r="B3" s="73" t="s">
        <v>78</v>
      </c>
      <c r="C3" s="73" t="s">
        <v>79</v>
      </c>
      <c r="D3" s="73" t="s">
        <v>80</v>
      </c>
      <c r="E3" s="73" t="s">
        <v>43</v>
      </c>
    </row>
    <row r="4" spans="1:5" x14ac:dyDescent="0.25">
      <c r="A4" s="73" t="s">
        <v>81</v>
      </c>
      <c r="B4" s="73">
        <v>40</v>
      </c>
      <c r="C4" s="73">
        <v>47</v>
      </c>
      <c r="D4" s="73">
        <v>44</v>
      </c>
      <c r="E4" s="73">
        <f>SUM(B4:D4)</f>
        <v>131</v>
      </c>
    </row>
    <row r="5" spans="1:5" x14ac:dyDescent="0.25">
      <c r="A5" s="73" t="s">
        <v>82</v>
      </c>
      <c r="B5" s="73">
        <v>48</v>
      </c>
      <c r="C5" s="73">
        <v>43</v>
      </c>
      <c r="D5" s="73">
        <v>41</v>
      </c>
      <c r="E5" s="73">
        <f t="shared" ref="E5:E6" si="0">SUM(B5:D5)</f>
        <v>132</v>
      </c>
    </row>
    <row r="6" spans="1:5" x14ac:dyDescent="0.25">
      <c r="A6" s="73" t="s">
        <v>83</v>
      </c>
      <c r="B6" s="73">
        <v>46</v>
      </c>
      <c r="C6" s="73">
        <v>42</v>
      </c>
      <c r="D6" s="73">
        <v>42</v>
      </c>
      <c r="E6" s="73">
        <f t="shared" si="0"/>
        <v>130</v>
      </c>
    </row>
    <row r="7" spans="1:5" x14ac:dyDescent="0.25">
      <c r="A7" s="73" t="s">
        <v>43</v>
      </c>
      <c r="B7" s="73">
        <f>SUM(B4:B6)</f>
        <v>134</v>
      </c>
      <c r="C7" s="73">
        <f t="shared" ref="C7:E7" si="1">SUM(C4:C6)</f>
        <v>132</v>
      </c>
      <c r="D7" s="73">
        <f t="shared" si="1"/>
        <v>127</v>
      </c>
      <c r="E7" s="73">
        <f t="shared" si="1"/>
        <v>393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3EDF-1E4E-4CDE-A017-6ABCE3BEC0FA}">
  <dimension ref="A1:B7"/>
  <sheetViews>
    <sheetView zoomScale="175" zoomScaleNormal="175" workbookViewId="0">
      <selection activeCell="A8" sqref="A8"/>
    </sheetView>
  </sheetViews>
  <sheetFormatPr baseColWidth="10" defaultRowHeight="15" x14ac:dyDescent="0.25"/>
  <cols>
    <col min="1" max="1" width="18.140625" customWidth="1"/>
    <col min="2" max="2" width="13.42578125" customWidth="1"/>
  </cols>
  <sheetData>
    <row r="1" spans="1:2" x14ac:dyDescent="0.25">
      <c r="B1" s="78">
        <v>178</v>
      </c>
    </row>
    <row r="2" spans="1:2" x14ac:dyDescent="0.25">
      <c r="B2">
        <v>148</v>
      </c>
    </row>
    <row r="3" spans="1:2" x14ac:dyDescent="0.25">
      <c r="B3">
        <v>95.143000000000001</v>
      </c>
    </row>
    <row r="4" spans="1:2" x14ac:dyDescent="0.25">
      <c r="A4" t="s">
        <v>110</v>
      </c>
      <c r="B4">
        <f>B1+B2+B3</f>
        <v>421.14300000000003</v>
      </c>
    </row>
    <row r="5" spans="1:2" x14ac:dyDescent="0.25">
      <c r="A5" t="s">
        <v>111</v>
      </c>
      <c r="B5">
        <f>B1-B2-B3</f>
        <v>-65.143000000000001</v>
      </c>
    </row>
    <row r="6" spans="1:2" x14ac:dyDescent="0.25">
      <c r="A6" t="s">
        <v>112</v>
      </c>
      <c r="B6">
        <f>B1*B2*B3</f>
        <v>2506447.1919999998</v>
      </c>
    </row>
    <row r="7" spans="1:2" x14ac:dyDescent="0.25">
      <c r="A7" t="s">
        <v>113</v>
      </c>
      <c r="B7">
        <f>B1/B2/B3</f>
        <v>1.2641000417295047E-2</v>
      </c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D202E-6789-4D0A-8907-425BD6BBEF0F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31541-A043-403E-870E-10BC8E40AA35}">
  <dimension ref="A1:E39"/>
  <sheetViews>
    <sheetView topLeftCell="A19" zoomScaleNormal="100" workbookViewId="0">
      <selection activeCell="A25" sqref="A25"/>
    </sheetView>
  </sheetViews>
  <sheetFormatPr baseColWidth="10" defaultRowHeight="15" x14ac:dyDescent="0.25"/>
  <cols>
    <col min="1" max="1" width="18.140625" customWidth="1"/>
  </cols>
  <sheetData>
    <row r="1" spans="1:5" x14ac:dyDescent="0.25">
      <c r="A1" s="72" t="s">
        <v>84</v>
      </c>
    </row>
    <row r="3" spans="1:5" x14ac:dyDescent="0.25">
      <c r="A3" s="73"/>
      <c r="B3" s="73" t="s">
        <v>78</v>
      </c>
      <c r="C3" s="73" t="s">
        <v>79</v>
      </c>
      <c r="D3" s="73" t="s">
        <v>80</v>
      </c>
      <c r="E3" s="73" t="s">
        <v>43</v>
      </c>
    </row>
    <row r="4" spans="1:5" x14ac:dyDescent="0.25">
      <c r="A4" s="73" t="s">
        <v>81</v>
      </c>
      <c r="B4" s="73">
        <f>janvier!B4+février!B4+mars!B4+avril!B4</f>
        <v>107</v>
      </c>
      <c r="C4" s="73">
        <f>janvier!C4+février!C4+mars!C4+avril!C4</f>
        <v>127</v>
      </c>
      <c r="D4" s="73">
        <f>janvier!D4+février!D4+mars!D4+avril!D4</f>
        <v>126</v>
      </c>
      <c r="E4" s="73">
        <f>janvier!E4+février!E4+mars!E4+avril!E4</f>
        <v>360</v>
      </c>
    </row>
    <row r="5" spans="1:5" x14ac:dyDescent="0.25">
      <c r="A5" s="73" t="s">
        <v>82</v>
      </c>
      <c r="B5" s="73">
        <f>janvier!B5+février!B5+mars!B5+avril!B5</f>
        <v>126</v>
      </c>
      <c r="C5" s="73">
        <f>janvier!C5+février!C5+mars!C5+avril!C5</f>
        <v>114</v>
      </c>
      <c r="D5" s="73">
        <f>janvier!D5+février!D5+mars!D5+avril!D5</f>
        <v>124</v>
      </c>
      <c r="E5" s="73">
        <f>janvier!E5+février!E5+mars!E5+avril!E5</f>
        <v>364</v>
      </c>
    </row>
    <row r="6" spans="1:5" x14ac:dyDescent="0.25">
      <c r="A6" s="73" t="s">
        <v>83</v>
      </c>
      <c r="B6" s="73">
        <f>janvier!B6+février!B6+mars!B6+avril!B6</f>
        <v>129</v>
      </c>
      <c r="C6" s="73">
        <f>janvier!C6+février!C6+mars!C6+avril!C6</f>
        <v>104</v>
      </c>
      <c r="D6" s="73">
        <f>janvier!D6+février!D6+mars!D6+avril!D6</f>
        <v>109</v>
      </c>
      <c r="E6" s="73">
        <f>janvier!E6+février!E6+mars!E6+avril!E6</f>
        <v>342</v>
      </c>
    </row>
    <row r="7" spans="1:5" x14ac:dyDescent="0.25">
      <c r="A7" s="73" t="s">
        <v>43</v>
      </c>
      <c r="B7" s="73">
        <f>janvier!B7+février!B7+mars!B7+avril!B7</f>
        <v>362</v>
      </c>
      <c r="C7" s="73">
        <f>janvier!C7+février!C7+mars!C7+avril!C7</f>
        <v>345</v>
      </c>
      <c r="D7" s="73">
        <f>janvier!D7+février!D7+mars!D7+avril!D7</f>
        <v>359</v>
      </c>
      <c r="E7" s="73">
        <f>janvier!E7+février!E7+mars!E7+avril!E7</f>
        <v>1066</v>
      </c>
    </row>
    <row r="11" spans="1:5" x14ac:dyDescent="0.25">
      <c r="A11" s="73"/>
      <c r="B11" s="73" t="s">
        <v>78</v>
      </c>
      <c r="C11" s="73" t="s">
        <v>79</v>
      </c>
      <c r="D11" s="73" t="s">
        <v>80</v>
      </c>
      <c r="E11" s="73" t="s">
        <v>43</v>
      </c>
    </row>
    <row r="12" spans="1:5" x14ac:dyDescent="0.25">
      <c r="A12" s="73" t="s">
        <v>81</v>
      </c>
      <c r="B12" s="106">
        <f>SUM(janvier!B4,février!B4,mars!B4,avril!B4)</f>
        <v>107</v>
      </c>
      <c r="C12" s="106">
        <f>SUM(janvier!C4,février!C4,mars!C4,avril!C4)</f>
        <v>127</v>
      </c>
      <c r="D12" s="106">
        <f>SUM(janvier!D4,février!D4,mars!D4,avril!D4)</f>
        <v>126</v>
      </c>
      <c r="E12" s="106">
        <f>SUM(janvier!E4,février!E4,mars!E4,avril!E4)</f>
        <v>360</v>
      </c>
    </row>
    <row r="13" spans="1:5" x14ac:dyDescent="0.25">
      <c r="A13" s="73" t="s">
        <v>82</v>
      </c>
      <c r="B13" s="106">
        <f>SUM(janvier!B5,février!B5,mars!B5,avril!B5)</f>
        <v>126</v>
      </c>
      <c r="C13" s="106">
        <f>SUM(janvier!C5,février!C5,mars!C5,avril!C5)</f>
        <v>114</v>
      </c>
      <c r="D13" s="106">
        <f>SUM(janvier!D5,février!D5,mars!D5,avril!D5)</f>
        <v>124</v>
      </c>
      <c r="E13" s="106">
        <f>SUM(janvier!E5,février!E5,mars!E5,avril!E5)</f>
        <v>364</v>
      </c>
    </row>
    <row r="14" spans="1:5" x14ac:dyDescent="0.25">
      <c r="A14" s="73" t="s">
        <v>83</v>
      </c>
      <c r="B14" s="106">
        <f>SUM(janvier!B6,février!B6,mars!B6,avril!B6)</f>
        <v>129</v>
      </c>
      <c r="C14" s="106">
        <f>SUM(janvier!C6,février!C6,mars!C6,avril!C6)</f>
        <v>104</v>
      </c>
      <c r="D14" s="106">
        <f>SUM(janvier!D6,février!D6,mars!D6,avril!D6)</f>
        <v>109</v>
      </c>
      <c r="E14" s="106">
        <f>SUM(janvier!E6,février!E6,mars!E6,avril!E6)</f>
        <v>342</v>
      </c>
    </row>
    <row r="15" spans="1:5" x14ac:dyDescent="0.25">
      <c r="A15" s="73" t="s">
        <v>43</v>
      </c>
      <c r="B15" s="106">
        <f>SUM(janvier!B7,février!B7,mars!B7,avril!B7)</f>
        <v>362</v>
      </c>
      <c r="C15" s="106">
        <f>SUM(janvier!C7,février!C7,mars!C7,avril!C7)</f>
        <v>345</v>
      </c>
      <c r="D15" s="106">
        <f>SUM(janvier!D7,février!D7,mars!D7,avril!D7)</f>
        <v>359</v>
      </c>
      <c r="E15" s="106">
        <f>SUM(janvier!E7,février!E7,mars!E7,avril!E7)</f>
        <v>1066</v>
      </c>
    </row>
    <row r="19" spans="1:5" x14ac:dyDescent="0.25">
      <c r="A19" s="73"/>
      <c r="B19" s="73" t="s">
        <v>78</v>
      </c>
      <c r="C19" s="73" t="s">
        <v>79</v>
      </c>
      <c r="D19" s="73" t="s">
        <v>80</v>
      </c>
      <c r="E19" s="73" t="s">
        <v>43</v>
      </c>
    </row>
    <row r="20" spans="1:5" x14ac:dyDescent="0.25">
      <c r="A20" s="73" t="s">
        <v>81</v>
      </c>
      <c r="B20" s="73">
        <f>SUM(janvier:avril!B4)</f>
        <v>107</v>
      </c>
      <c r="C20" s="73">
        <f>SUM(janvier:avril!C4)</f>
        <v>127</v>
      </c>
      <c r="D20" s="73">
        <f>SUM(janvier:avril!D4)</f>
        <v>126</v>
      </c>
      <c r="E20" s="73">
        <f>SUM(janvier:avril!E4)</f>
        <v>360</v>
      </c>
    </row>
    <row r="21" spans="1:5" x14ac:dyDescent="0.25">
      <c r="A21" s="73" t="s">
        <v>82</v>
      </c>
      <c r="B21" s="73">
        <f>SUM(janvier:avril!B5)</f>
        <v>126</v>
      </c>
      <c r="C21" s="73">
        <f>SUM(janvier:avril!C5)</f>
        <v>114</v>
      </c>
      <c r="D21" s="73">
        <f>SUM(janvier:avril!D5)</f>
        <v>124</v>
      </c>
      <c r="E21" s="73">
        <f>SUM(janvier:avril!E5)</f>
        <v>364</v>
      </c>
    </row>
    <row r="22" spans="1:5" x14ac:dyDescent="0.25">
      <c r="A22" s="73" t="s">
        <v>83</v>
      </c>
      <c r="B22" s="73">
        <f>SUM(janvier:avril!B6)</f>
        <v>129</v>
      </c>
      <c r="C22" s="73">
        <f>SUM(janvier:avril!C6)</f>
        <v>104</v>
      </c>
      <c r="D22" s="73">
        <f>SUM(janvier:avril!D6)</f>
        <v>109</v>
      </c>
      <c r="E22" s="73">
        <f>SUM(janvier:avril!E6)</f>
        <v>342</v>
      </c>
    </row>
    <row r="23" spans="1:5" x14ac:dyDescent="0.25">
      <c r="A23" s="73" t="s">
        <v>43</v>
      </c>
      <c r="B23" s="73">
        <f>SUM(janvier:avril!B7)</f>
        <v>362</v>
      </c>
      <c r="C23" s="73">
        <f>SUM(janvier:avril!C7)</f>
        <v>345</v>
      </c>
      <c r="D23" s="73">
        <f>SUM(janvier:avril!D7)</f>
        <v>359</v>
      </c>
      <c r="E23" s="73">
        <f>SUM(janvier:avril!E7)</f>
        <v>1066</v>
      </c>
    </row>
    <row r="27" spans="1:5" x14ac:dyDescent="0.25">
      <c r="A27" s="73"/>
      <c r="B27" s="73" t="s">
        <v>78</v>
      </c>
      <c r="C27" s="73" t="s">
        <v>79</v>
      </c>
      <c r="D27" s="73" t="s">
        <v>80</v>
      </c>
      <c r="E27" s="73" t="s">
        <v>43</v>
      </c>
    </row>
    <row r="28" spans="1:5" x14ac:dyDescent="0.25">
      <c r="A28" s="73" t="s">
        <v>81</v>
      </c>
      <c r="B28" s="73">
        <f>SUM(debut:fin!B4)</f>
        <v>107</v>
      </c>
      <c r="C28" s="73">
        <f>SUM(debut:fin!C4)</f>
        <v>127</v>
      </c>
      <c r="D28" s="73">
        <f>SUM(debut:fin!D4)</f>
        <v>126</v>
      </c>
      <c r="E28" s="73">
        <f>SUM(debut:fin!E4)</f>
        <v>360</v>
      </c>
    </row>
    <row r="29" spans="1:5" x14ac:dyDescent="0.25">
      <c r="A29" s="73" t="s">
        <v>82</v>
      </c>
      <c r="B29" s="73">
        <f>SUM(debut:fin!B5)</f>
        <v>126</v>
      </c>
      <c r="C29" s="73">
        <f>SUM(debut:fin!C5)</f>
        <v>114</v>
      </c>
      <c r="D29" s="73">
        <f>SUM(debut:fin!D5)</f>
        <v>124</v>
      </c>
      <c r="E29" s="73">
        <f>SUM(debut:fin!E5)</f>
        <v>364</v>
      </c>
    </row>
    <row r="30" spans="1:5" x14ac:dyDescent="0.25">
      <c r="A30" s="73" t="s">
        <v>83</v>
      </c>
      <c r="B30" s="73">
        <f>SUM(debut:fin!B6)</f>
        <v>129</v>
      </c>
      <c r="C30" s="73">
        <f>SUM(debut:fin!C6)</f>
        <v>104</v>
      </c>
      <c r="D30" s="73">
        <f>SUM(debut:fin!D6)</f>
        <v>109</v>
      </c>
      <c r="E30" s="73">
        <f>SUM(debut:fin!E6)</f>
        <v>342</v>
      </c>
    </row>
    <row r="31" spans="1:5" x14ac:dyDescent="0.25">
      <c r="A31" s="73" t="s">
        <v>43</v>
      </c>
      <c r="B31" s="73">
        <f>SUM(debut:fin!B7)</f>
        <v>362</v>
      </c>
      <c r="C31" s="73">
        <f>SUM(debut:fin!C7)</f>
        <v>345</v>
      </c>
      <c r="D31" s="73">
        <f>SUM(debut:fin!D7)</f>
        <v>359</v>
      </c>
      <c r="E31" s="73">
        <f>SUM(debut:fin!E7)</f>
        <v>1066</v>
      </c>
    </row>
    <row r="35" spans="1:5" x14ac:dyDescent="0.25">
      <c r="A35" s="73"/>
      <c r="B35" s="73" t="s">
        <v>78</v>
      </c>
      <c r="C35" s="73" t="s">
        <v>79</v>
      </c>
      <c r="D35" s="73" t="s">
        <v>80</v>
      </c>
      <c r="E35" s="73"/>
    </row>
    <row r="36" spans="1:5" x14ac:dyDescent="0.25">
      <c r="A36" s="73" t="s">
        <v>81</v>
      </c>
      <c r="B36" s="74">
        <f>AVERAGE(debut:fin!B4)</f>
        <v>26.75</v>
      </c>
      <c r="C36" s="74">
        <f>AVERAGE(debut:fin!C4)</f>
        <v>31.75</v>
      </c>
      <c r="D36" s="74">
        <f>AVERAGE(debut:fin!D4)</f>
        <v>31.5</v>
      </c>
      <c r="E36" s="73"/>
    </row>
    <row r="37" spans="1:5" x14ac:dyDescent="0.25">
      <c r="A37" s="73" t="s">
        <v>82</v>
      </c>
      <c r="B37" s="74">
        <f>AVERAGE(debut:fin!B5)</f>
        <v>31.5</v>
      </c>
      <c r="C37" s="74">
        <f>AVERAGE(debut:fin!C5)</f>
        <v>28.5</v>
      </c>
      <c r="D37" s="74">
        <f>AVERAGE(debut:fin!D5)</f>
        <v>31</v>
      </c>
      <c r="E37" s="73"/>
    </row>
    <row r="38" spans="1:5" x14ac:dyDescent="0.25">
      <c r="A38" s="73" t="s">
        <v>83</v>
      </c>
      <c r="B38" s="74">
        <f>AVERAGE(debut:fin!B6)</f>
        <v>32.25</v>
      </c>
      <c r="C38" s="74">
        <f>AVERAGE(debut:fin!C6)</f>
        <v>26</v>
      </c>
      <c r="D38" s="74">
        <f>AVERAGE(debut:fin!D6)</f>
        <v>27.25</v>
      </c>
      <c r="E38" s="73"/>
    </row>
    <row r="39" spans="1:5" x14ac:dyDescent="0.25">
      <c r="A39" s="73"/>
      <c r="B39" s="73"/>
      <c r="C39" s="73"/>
      <c r="D39" s="73"/>
      <c r="E39" s="73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A2DED-A4B8-4133-AB12-C75E5FF9918C}">
  <dimension ref="A1:F11"/>
  <sheetViews>
    <sheetView tabSelected="1" zoomScale="190" zoomScaleNormal="190" workbookViewId="0">
      <selection activeCell="B3" sqref="B3"/>
    </sheetView>
  </sheetViews>
  <sheetFormatPr baseColWidth="10" defaultRowHeight="15" x14ac:dyDescent="0.25"/>
  <cols>
    <col min="1" max="1" width="15.7109375" customWidth="1"/>
    <col min="2" max="6" width="14.140625" customWidth="1"/>
  </cols>
  <sheetData>
    <row r="1" spans="1:6" ht="25.5" customHeight="1" x14ac:dyDescent="0.25">
      <c r="A1" s="107" t="s">
        <v>156</v>
      </c>
      <c r="B1" s="107"/>
      <c r="C1" s="107"/>
      <c r="D1" s="107"/>
      <c r="E1" s="107"/>
      <c r="F1" s="107"/>
    </row>
    <row r="4" spans="1:6" x14ac:dyDescent="0.25">
      <c r="A4" t="s">
        <v>85</v>
      </c>
      <c r="B4" s="75" t="s">
        <v>114</v>
      </c>
      <c r="C4" s="75" t="s">
        <v>115</v>
      </c>
      <c r="D4" s="75" t="s">
        <v>116</v>
      </c>
      <c r="E4" s="75" t="s">
        <v>117</v>
      </c>
      <c r="F4" s="75" t="s">
        <v>36</v>
      </c>
    </row>
    <row r="5" spans="1:6" x14ac:dyDescent="0.25">
      <c r="A5" s="79" t="s">
        <v>86</v>
      </c>
      <c r="B5" s="108">
        <v>1500</v>
      </c>
      <c r="C5" s="109">
        <v>3000</v>
      </c>
      <c r="D5" s="109">
        <v>1400</v>
      </c>
      <c r="E5" s="109">
        <v>1800</v>
      </c>
      <c r="F5" s="109">
        <f>SUM(B5:E5)</f>
        <v>7700</v>
      </c>
    </row>
    <row r="6" spans="1:6" x14ac:dyDescent="0.25">
      <c r="A6" s="79" t="s">
        <v>87</v>
      </c>
      <c r="B6" s="108">
        <v>2000</v>
      </c>
      <c r="C6" s="109">
        <v>3500</v>
      </c>
      <c r="D6" s="109">
        <v>900</v>
      </c>
      <c r="E6" s="109">
        <v>1600</v>
      </c>
      <c r="F6" s="109">
        <f t="shared" ref="F6:F9" si="0">SUM(B6:E6)</f>
        <v>8000</v>
      </c>
    </row>
    <row r="7" spans="1:6" x14ac:dyDescent="0.25">
      <c r="A7" s="79" t="s">
        <v>88</v>
      </c>
      <c r="B7" s="108">
        <v>2200</v>
      </c>
      <c r="C7" s="109">
        <v>2500</v>
      </c>
      <c r="D7" s="109">
        <v>2600</v>
      </c>
      <c r="E7" s="109">
        <v>2400</v>
      </c>
      <c r="F7" s="109">
        <f t="shared" si="0"/>
        <v>9700</v>
      </c>
    </row>
    <row r="8" spans="1:6" x14ac:dyDescent="0.25">
      <c r="A8" s="79" t="s">
        <v>119</v>
      </c>
      <c r="B8" s="108">
        <v>2400</v>
      </c>
      <c r="C8" s="109">
        <v>2800</v>
      </c>
      <c r="D8" s="109">
        <v>1700</v>
      </c>
      <c r="E8" s="109">
        <v>3200</v>
      </c>
      <c r="F8" s="109">
        <f t="shared" si="0"/>
        <v>10100</v>
      </c>
    </row>
    <row r="9" spans="1:6" x14ac:dyDescent="0.25">
      <c r="A9" s="79" t="s">
        <v>89</v>
      </c>
      <c r="B9" s="108">
        <v>1000</v>
      </c>
      <c r="C9" s="109">
        <v>1900</v>
      </c>
      <c r="D9" s="109">
        <v>1300</v>
      </c>
      <c r="E9" s="109">
        <v>1400</v>
      </c>
      <c r="F9" s="109">
        <f t="shared" si="0"/>
        <v>5600</v>
      </c>
    </row>
    <row r="10" spans="1:6" x14ac:dyDescent="0.25">
      <c r="A10" t="s">
        <v>36</v>
      </c>
      <c r="B10" s="75">
        <f>SUM(B5:B9)</f>
        <v>9100</v>
      </c>
      <c r="C10" s="75">
        <f t="shared" ref="C10:F10" si="1">SUM(C5:C9)</f>
        <v>13700</v>
      </c>
      <c r="D10" s="75">
        <f t="shared" si="1"/>
        <v>7900</v>
      </c>
      <c r="E10" s="75">
        <f t="shared" si="1"/>
        <v>10400</v>
      </c>
      <c r="F10" s="75">
        <f t="shared" si="1"/>
        <v>41100</v>
      </c>
    </row>
    <row r="11" spans="1:6" x14ac:dyDescent="0.25">
      <c r="A11" t="s">
        <v>118</v>
      </c>
      <c r="B11" s="75">
        <f>AVERAGE(B5:B9)</f>
        <v>1820</v>
      </c>
      <c r="C11" s="75">
        <f t="shared" ref="C11:E11" si="2">AVERAGE(C5:C9)</f>
        <v>2740</v>
      </c>
      <c r="D11" s="75">
        <f t="shared" si="2"/>
        <v>1580</v>
      </c>
      <c r="E11" s="75">
        <f t="shared" si="2"/>
        <v>2080</v>
      </c>
      <c r="F11" s="75">
        <f>AVERAGE(F5:F9)</f>
        <v>8220</v>
      </c>
    </row>
  </sheetData>
  <mergeCells count="1">
    <mergeCell ref="A1:F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30" orientation="landscape" r:id="rId1"/>
  <headerFooter>
    <oddHeader>&amp;LMoma&amp;CExcel&amp;R&amp;D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1F95A-E71C-47EB-99BB-23DE81FDAE92}">
  <dimension ref="A1:H10"/>
  <sheetViews>
    <sheetView zoomScale="130" zoomScaleNormal="130" workbookViewId="0">
      <selection activeCell="F10" sqref="A3:F10"/>
    </sheetView>
  </sheetViews>
  <sheetFormatPr baseColWidth="10" defaultRowHeight="15" x14ac:dyDescent="0.25"/>
  <cols>
    <col min="1" max="1" width="20.28515625" customWidth="1"/>
    <col min="7" max="7" width="7.7109375" customWidth="1"/>
    <col min="8" max="8" width="14.85546875" customWidth="1"/>
  </cols>
  <sheetData>
    <row r="1" spans="1:8" x14ac:dyDescent="0.25">
      <c r="H1" s="77">
        <f>SUM(B5:D8)</f>
        <v>24800</v>
      </c>
    </row>
    <row r="2" spans="1:8" x14ac:dyDescent="0.25">
      <c r="H2">
        <f>SUM(B4,B8,D5,E6)</f>
        <v>5800</v>
      </c>
    </row>
    <row r="3" spans="1:8" x14ac:dyDescent="0.25">
      <c r="A3" t="s">
        <v>85</v>
      </c>
      <c r="B3" t="s">
        <v>114</v>
      </c>
      <c r="C3" t="s">
        <v>115</v>
      </c>
      <c r="D3" t="s">
        <v>116</v>
      </c>
      <c r="E3" t="s">
        <v>117</v>
      </c>
      <c r="F3" t="s">
        <v>36</v>
      </c>
    </row>
    <row r="4" spans="1:8" x14ac:dyDescent="0.25">
      <c r="A4" s="79" t="s">
        <v>86</v>
      </c>
      <c r="B4" s="80">
        <v>1500</v>
      </c>
      <c r="C4" s="79">
        <v>3000</v>
      </c>
      <c r="D4" s="79">
        <v>1400</v>
      </c>
      <c r="E4" s="79">
        <v>1800</v>
      </c>
      <c r="F4" s="79">
        <f>SUM(B4:E4)</f>
        <v>7700</v>
      </c>
    </row>
    <row r="5" spans="1:8" x14ac:dyDescent="0.25">
      <c r="A5" s="79" t="s">
        <v>87</v>
      </c>
      <c r="B5" s="80">
        <v>2000</v>
      </c>
      <c r="C5" s="79">
        <v>3500</v>
      </c>
      <c r="D5" s="79">
        <v>900</v>
      </c>
      <c r="E5" s="79">
        <v>1600</v>
      </c>
      <c r="F5" s="79">
        <f t="shared" ref="F5:F8" si="0">SUM(B5:E5)</f>
        <v>8000</v>
      </c>
    </row>
    <row r="6" spans="1:8" x14ac:dyDescent="0.25">
      <c r="A6" s="79" t="s">
        <v>88</v>
      </c>
      <c r="B6" s="80">
        <v>2200</v>
      </c>
      <c r="C6" s="79">
        <v>2500</v>
      </c>
      <c r="D6" s="79">
        <v>2600</v>
      </c>
      <c r="E6" s="79">
        <v>2400</v>
      </c>
      <c r="F6" s="79">
        <f t="shared" si="0"/>
        <v>9700</v>
      </c>
    </row>
    <row r="7" spans="1:8" x14ac:dyDescent="0.25">
      <c r="A7" s="79" t="s">
        <v>119</v>
      </c>
      <c r="B7" s="80">
        <v>2400</v>
      </c>
      <c r="C7" s="79">
        <v>2800</v>
      </c>
      <c r="D7" s="79">
        <v>1700</v>
      </c>
      <c r="E7" s="79">
        <v>3200</v>
      </c>
      <c r="F7" s="79">
        <f t="shared" si="0"/>
        <v>10100</v>
      </c>
    </row>
    <row r="8" spans="1:8" x14ac:dyDescent="0.25">
      <c r="A8" s="79" t="s">
        <v>89</v>
      </c>
      <c r="B8" s="80">
        <v>1000</v>
      </c>
      <c r="C8" s="79">
        <v>1900</v>
      </c>
      <c r="D8" s="79">
        <v>1300</v>
      </c>
      <c r="E8" s="79">
        <v>1400</v>
      </c>
      <c r="F8" s="79">
        <f t="shared" si="0"/>
        <v>5600</v>
      </c>
    </row>
    <row r="9" spans="1:8" x14ac:dyDescent="0.25">
      <c r="A9" t="s">
        <v>36</v>
      </c>
      <c r="B9">
        <f>SUM(B4:B8)</f>
        <v>9100</v>
      </c>
      <c r="C9">
        <f t="shared" ref="C9:F9" si="1">SUM(C4:C8)</f>
        <v>13700</v>
      </c>
      <c r="D9">
        <f t="shared" si="1"/>
        <v>7900</v>
      </c>
      <c r="E9">
        <f t="shared" si="1"/>
        <v>10400</v>
      </c>
      <c r="F9">
        <f t="shared" si="1"/>
        <v>41100</v>
      </c>
    </row>
    <row r="10" spans="1:8" x14ac:dyDescent="0.25">
      <c r="A10" t="s">
        <v>118</v>
      </c>
      <c r="B10">
        <f>AVERAGE(B4:B8)</f>
        <v>1820</v>
      </c>
      <c r="C10">
        <f t="shared" ref="C10:E10" si="2">AVERAGE(C4:C8)</f>
        <v>2740</v>
      </c>
      <c r="D10">
        <f t="shared" si="2"/>
        <v>1580</v>
      </c>
      <c r="E10">
        <f t="shared" si="2"/>
        <v>2080</v>
      </c>
      <c r="F10">
        <f>AVERAGE(F4:F8)</f>
        <v>8220</v>
      </c>
    </row>
  </sheetData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B0BBD-0E06-4B04-A544-BAF34A5108C1}">
  <dimension ref="A1:J67"/>
  <sheetViews>
    <sheetView topLeftCell="C17" zoomScale="160" zoomScaleNormal="160" workbookViewId="0">
      <selection activeCell="D22" sqref="D22"/>
    </sheetView>
  </sheetViews>
  <sheetFormatPr baseColWidth="10" defaultColWidth="13.7109375" defaultRowHeight="15" x14ac:dyDescent="0.25"/>
  <cols>
    <col min="2" max="2" width="16.42578125" customWidth="1"/>
    <col min="3" max="3" width="27.140625" customWidth="1"/>
    <col min="6" max="6" width="18.7109375" customWidth="1"/>
  </cols>
  <sheetData>
    <row r="1" spans="1:10" x14ac:dyDescent="0.25">
      <c r="A1" t="s">
        <v>90</v>
      </c>
    </row>
    <row r="5" spans="1:10" x14ac:dyDescent="0.25">
      <c r="A5" t="s">
        <v>91</v>
      </c>
      <c r="B5" t="s">
        <v>92</v>
      </c>
      <c r="C5" t="s">
        <v>93</v>
      </c>
      <c r="F5" t="s">
        <v>91</v>
      </c>
      <c r="G5">
        <v>100</v>
      </c>
      <c r="H5">
        <v>150</v>
      </c>
      <c r="I5">
        <v>89</v>
      </c>
      <c r="J5">
        <v>123.56</v>
      </c>
    </row>
    <row r="6" spans="1:10" x14ac:dyDescent="0.25">
      <c r="A6">
        <v>100</v>
      </c>
      <c r="B6">
        <v>1.25</v>
      </c>
      <c r="C6">
        <f>A6*B6</f>
        <v>125</v>
      </c>
      <c r="F6" t="s">
        <v>92</v>
      </c>
      <c r="G6">
        <v>1.25</v>
      </c>
      <c r="H6">
        <v>1.25</v>
      </c>
      <c r="I6">
        <v>1.25</v>
      </c>
      <c r="J6">
        <v>1.25</v>
      </c>
    </row>
    <row r="7" spans="1:10" x14ac:dyDescent="0.25">
      <c r="A7">
        <v>150</v>
      </c>
      <c r="B7">
        <v>1.25</v>
      </c>
      <c r="C7">
        <f t="shared" ref="C7:C9" si="0">A7*B7</f>
        <v>187.5</v>
      </c>
      <c r="F7" t="s">
        <v>93</v>
      </c>
      <c r="G7">
        <f>G5*G6</f>
        <v>125</v>
      </c>
      <c r="H7">
        <f t="shared" ref="H7:J7" si="1">H5*H6</f>
        <v>187.5</v>
      </c>
      <c r="I7">
        <f t="shared" si="1"/>
        <v>111.25</v>
      </c>
      <c r="J7">
        <f t="shared" si="1"/>
        <v>154.44999999999999</v>
      </c>
    </row>
    <row r="8" spans="1:10" x14ac:dyDescent="0.25">
      <c r="A8">
        <v>89</v>
      </c>
      <c r="B8">
        <v>1.25</v>
      </c>
      <c r="C8">
        <f t="shared" si="0"/>
        <v>111.25</v>
      </c>
    </row>
    <row r="9" spans="1:10" x14ac:dyDescent="0.25">
      <c r="A9">
        <v>123.56</v>
      </c>
      <c r="B9">
        <v>1.25</v>
      </c>
      <c r="C9">
        <f t="shared" si="0"/>
        <v>154.44999999999999</v>
      </c>
    </row>
    <row r="12" spans="1:10" x14ac:dyDescent="0.25">
      <c r="A12" t="s">
        <v>94</v>
      </c>
    </row>
    <row r="16" spans="1:10" x14ac:dyDescent="0.25">
      <c r="A16" t="s">
        <v>95</v>
      </c>
      <c r="B16" s="79">
        <v>1.25</v>
      </c>
    </row>
    <row r="18" spans="1:10" x14ac:dyDescent="0.25">
      <c r="A18" t="s">
        <v>91</v>
      </c>
      <c r="B18" t="s">
        <v>120</v>
      </c>
      <c r="C18" t="s">
        <v>121</v>
      </c>
      <c r="F18" t="s">
        <v>91</v>
      </c>
      <c r="G18">
        <v>100</v>
      </c>
      <c r="H18">
        <v>150</v>
      </c>
      <c r="I18">
        <v>89</v>
      </c>
      <c r="J18">
        <v>123.56</v>
      </c>
    </row>
    <row r="19" spans="1:10" x14ac:dyDescent="0.25">
      <c r="A19">
        <v>100</v>
      </c>
      <c r="B19">
        <f>A19*$B$16</f>
        <v>125</v>
      </c>
      <c r="C19">
        <f>A19*B$16</f>
        <v>125</v>
      </c>
      <c r="F19" t="s">
        <v>93</v>
      </c>
      <c r="G19">
        <f>G18*$B$16</f>
        <v>125</v>
      </c>
      <c r="H19">
        <f t="shared" ref="H19:J19" si="2">H18*$B$16</f>
        <v>187.5</v>
      </c>
      <c r="I19">
        <f t="shared" si="2"/>
        <v>111.25</v>
      </c>
      <c r="J19">
        <f t="shared" si="2"/>
        <v>154.44999999999999</v>
      </c>
    </row>
    <row r="20" spans="1:10" x14ac:dyDescent="0.25">
      <c r="A20">
        <v>150</v>
      </c>
      <c r="B20">
        <f t="shared" ref="B20:B22" si="3">A20*$B$16</f>
        <v>187.5</v>
      </c>
      <c r="C20">
        <f t="shared" ref="C20:C22" si="4">A20*B$16</f>
        <v>187.5</v>
      </c>
      <c r="F20" t="s">
        <v>121</v>
      </c>
      <c r="G20">
        <f>G18*$B16</f>
        <v>125</v>
      </c>
      <c r="H20">
        <f t="shared" ref="H20:J20" si="5">H18*$B16</f>
        <v>187.5</v>
      </c>
      <c r="I20">
        <f t="shared" si="5"/>
        <v>111.25</v>
      </c>
      <c r="J20">
        <f t="shared" si="5"/>
        <v>154.44999999999999</v>
      </c>
    </row>
    <row r="21" spans="1:10" x14ac:dyDescent="0.25">
      <c r="A21">
        <v>89</v>
      </c>
      <c r="B21">
        <f t="shared" si="3"/>
        <v>111.25</v>
      </c>
      <c r="C21">
        <f t="shared" si="4"/>
        <v>111.25</v>
      </c>
    </row>
    <row r="22" spans="1:10" x14ac:dyDescent="0.25">
      <c r="A22">
        <v>123.56</v>
      </c>
      <c r="B22">
        <f t="shared" si="3"/>
        <v>154.44999999999999</v>
      </c>
      <c r="C22">
        <f t="shared" si="4"/>
        <v>154.44999999999999</v>
      </c>
    </row>
    <row r="27" spans="1:10" x14ac:dyDescent="0.25">
      <c r="A27" t="s">
        <v>96</v>
      </c>
    </row>
    <row r="30" spans="1:10" x14ac:dyDescent="0.25">
      <c r="A30" s="77" t="s">
        <v>97</v>
      </c>
      <c r="B30" s="81"/>
      <c r="C30" s="82">
        <v>0.1</v>
      </c>
    </row>
    <row r="31" spans="1:10" x14ac:dyDescent="0.25">
      <c r="A31" s="77"/>
      <c r="B31" s="77"/>
      <c r="C31" s="77"/>
    </row>
    <row r="32" spans="1:10" x14ac:dyDescent="0.25">
      <c r="A32" s="77" t="s">
        <v>98</v>
      </c>
      <c r="B32" s="77" t="s">
        <v>122</v>
      </c>
      <c r="C32" s="77" t="s">
        <v>123</v>
      </c>
    </row>
    <row r="33" spans="1:3" x14ac:dyDescent="0.25">
      <c r="A33" s="77">
        <v>100</v>
      </c>
      <c r="B33" s="77">
        <f>A33*$C$30</f>
        <v>10</v>
      </c>
      <c r="C33" s="77">
        <f>SUM(A33:B33)</f>
        <v>110</v>
      </c>
    </row>
    <row r="34" spans="1:3" x14ac:dyDescent="0.25">
      <c r="A34" s="77">
        <v>150</v>
      </c>
      <c r="B34" s="77">
        <f t="shared" ref="B34:B36" si="6">A34*$C$30</f>
        <v>15</v>
      </c>
      <c r="C34" s="77">
        <f t="shared" ref="C34:C36" si="7">SUM(A34:B34)</f>
        <v>165</v>
      </c>
    </row>
    <row r="35" spans="1:3" x14ac:dyDescent="0.25">
      <c r="A35" s="77">
        <v>89</v>
      </c>
      <c r="B35" s="77">
        <f t="shared" si="6"/>
        <v>8.9</v>
      </c>
      <c r="C35" s="77">
        <f t="shared" si="7"/>
        <v>97.9</v>
      </c>
    </row>
    <row r="36" spans="1:3" x14ac:dyDescent="0.25">
      <c r="A36" s="77">
        <v>123.56</v>
      </c>
      <c r="B36" s="77">
        <f t="shared" si="6"/>
        <v>12.356000000000002</v>
      </c>
      <c r="C36" s="77">
        <f t="shared" si="7"/>
        <v>135.916</v>
      </c>
    </row>
    <row r="39" spans="1:3" x14ac:dyDescent="0.25">
      <c r="A39" t="s">
        <v>99</v>
      </c>
    </row>
    <row r="41" spans="1:3" x14ac:dyDescent="0.25">
      <c r="B41" t="s">
        <v>124</v>
      </c>
      <c r="C41" t="s">
        <v>125</v>
      </c>
    </row>
    <row r="42" spans="1:3" x14ac:dyDescent="0.25">
      <c r="A42" t="s">
        <v>33</v>
      </c>
      <c r="B42">
        <v>100</v>
      </c>
      <c r="C42" s="84">
        <f>B42/$B$46</f>
        <v>0.21618817018332756</v>
      </c>
    </row>
    <row r="43" spans="1:3" x14ac:dyDescent="0.25">
      <c r="A43" t="s">
        <v>34</v>
      </c>
      <c r="B43">
        <v>150</v>
      </c>
      <c r="C43" s="84">
        <f t="shared" ref="C43:C45" si="8">B43/$B$46</f>
        <v>0.32428225527499133</v>
      </c>
    </row>
    <row r="44" spans="1:3" x14ac:dyDescent="0.25">
      <c r="A44" t="s">
        <v>35</v>
      </c>
      <c r="B44">
        <v>89</v>
      </c>
      <c r="C44" s="84">
        <f t="shared" si="8"/>
        <v>0.19240747146316153</v>
      </c>
    </row>
    <row r="45" spans="1:3" x14ac:dyDescent="0.25">
      <c r="A45" t="s">
        <v>41</v>
      </c>
      <c r="B45">
        <v>123.56</v>
      </c>
      <c r="C45" s="84">
        <f t="shared" si="8"/>
        <v>0.26712210307851952</v>
      </c>
    </row>
    <row r="46" spans="1:3" x14ac:dyDescent="0.25">
      <c r="A46" t="s">
        <v>43</v>
      </c>
      <c r="B46" s="83">
        <f>SUM(B42:B45)</f>
        <v>462.56</v>
      </c>
    </row>
    <row r="49" spans="1:5" x14ac:dyDescent="0.25">
      <c r="A49" t="s">
        <v>100</v>
      </c>
    </row>
    <row r="52" spans="1:5" x14ac:dyDescent="0.25">
      <c r="A52" t="s">
        <v>101</v>
      </c>
      <c r="B52" t="s">
        <v>102</v>
      </c>
    </row>
    <row r="53" spans="1:5" x14ac:dyDescent="0.25">
      <c r="A53">
        <v>100</v>
      </c>
      <c r="B53">
        <v>150</v>
      </c>
    </row>
    <row r="54" spans="1:5" x14ac:dyDescent="0.25">
      <c r="A54">
        <v>200</v>
      </c>
      <c r="B54">
        <v>278</v>
      </c>
    </row>
    <row r="55" spans="1:5" x14ac:dyDescent="0.25">
      <c r="A55">
        <v>150</v>
      </c>
      <c r="B55">
        <v>125</v>
      </c>
    </row>
    <row r="59" spans="1:5" x14ac:dyDescent="0.25">
      <c r="A59" t="s">
        <v>103</v>
      </c>
    </row>
    <row r="61" spans="1:5" x14ac:dyDescent="0.25">
      <c r="A61" t="s">
        <v>104</v>
      </c>
      <c r="B61" s="75">
        <v>1.1399999999999999</v>
      </c>
      <c r="C61" s="75">
        <v>1.35</v>
      </c>
      <c r="D61" s="75">
        <v>0.71</v>
      </c>
      <c r="E61" s="75">
        <v>1.1000000000000001</v>
      </c>
    </row>
    <row r="62" spans="1:5" x14ac:dyDescent="0.25">
      <c r="B62" s="75"/>
      <c r="C62" s="75"/>
      <c r="D62" s="75"/>
      <c r="E62" s="75"/>
    </row>
    <row r="63" spans="1:5" x14ac:dyDescent="0.25">
      <c r="A63" t="s">
        <v>91</v>
      </c>
      <c r="B63" s="75" t="s">
        <v>93</v>
      </c>
      <c r="C63" s="75" t="s">
        <v>126</v>
      </c>
      <c r="D63" s="75" t="s">
        <v>127</v>
      </c>
      <c r="E63" s="75" t="s">
        <v>128</v>
      </c>
    </row>
    <row r="64" spans="1:5" x14ac:dyDescent="0.25">
      <c r="A64">
        <v>100</v>
      </c>
      <c r="B64" s="85">
        <f>A64*B$61</f>
        <v>113.99999999999999</v>
      </c>
      <c r="C64" s="85">
        <f t="shared" ref="C64:E64" si="9">B64*C$61</f>
        <v>153.89999999999998</v>
      </c>
      <c r="D64" s="85">
        <f t="shared" si="9"/>
        <v>109.26899999999998</v>
      </c>
      <c r="E64" s="85">
        <f t="shared" si="9"/>
        <v>120.19589999999998</v>
      </c>
    </row>
    <row r="65" spans="1:5" x14ac:dyDescent="0.25">
      <c r="A65">
        <v>150</v>
      </c>
      <c r="B65" s="85">
        <f t="shared" ref="B65:E65" si="10">A65*B$61</f>
        <v>170.99999999999997</v>
      </c>
      <c r="C65" s="85">
        <f t="shared" si="10"/>
        <v>230.84999999999997</v>
      </c>
      <c r="D65" s="85">
        <f t="shared" si="10"/>
        <v>163.90349999999998</v>
      </c>
      <c r="E65" s="85">
        <f t="shared" si="10"/>
        <v>180.29384999999999</v>
      </c>
    </row>
    <row r="66" spans="1:5" x14ac:dyDescent="0.25">
      <c r="A66">
        <v>89</v>
      </c>
      <c r="B66" s="85">
        <f t="shared" ref="B66:E66" si="11">A66*B$61</f>
        <v>101.46</v>
      </c>
      <c r="C66" s="85">
        <f t="shared" si="11"/>
        <v>136.971</v>
      </c>
      <c r="D66" s="85">
        <f t="shared" si="11"/>
        <v>97.249409999999997</v>
      </c>
      <c r="E66" s="85">
        <f t="shared" si="11"/>
        <v>106.97435100000001</v>
      </c>
    </row>
    <row r="67" spans="1:5" x14ac:dyDescent="0.25">
      <c r="A67">
        <v>123.56</v>
      </c>
      <c r="B67" s="85">
        <f t="shared" ref="B67:E67" si="12">A67*B$61</f>
        <v>140.85839999999999</v>
      </c>
      <c r="C67" s="85">
        <f t="shared" si="12"/>
        <v>190.15884</v>
      </c>
      <c r="D67" s="85">
        <f>C67*D$61</f>
        <v>135.01277639999998</v>
      </c>
      <c r="E67" s="85">
        <f t="shared" si="12"/>
        <v>148.51405403999999</v>
      </c>
    </row>
  </sheetData>
  <phoneticPr fontId="15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FD90-CB82-4386-9172-96066021852A}">
  <dimension ref="A1:F35"/>
  <sheetViews>
    <sheetView topLeftCell="A19" zoomScale="55" zoomScaleNormal="55" workbookViewId="0">
      <selection activeCell="T42" sqref="T42"/>
    </sheetView>
  </sheetViews>
  <sheetFormatPr baseColWidth="10" defaultColWidth="10" defaultRowHeight="12.75" x14ac:dyDescent="0.2"/>
  <cols>
    <col min="1" max="1" width="21.140625" style="1" customWidth="1"/>
    <col min="2" max="2" width="38.85546875" style="1" customWidth="1"/>
    <col min="3" max="3" width="25" style="1" customWidth="1"/>
    <col min="4" max="4" width="16" style="1" customWidth="1"/>
    <col min="5" max="5" width="10" style="1" customWidth="1"/>
    <col min="6" max="6" width="23.85546875" style="1" customWidth="1"/>
    <col min="7" max="7" width="23.5703125" style="1" customWidth="1"/>
    <col min="8" max="16384" width="10" style="1"/>
  </cols>
  <sheetData>
    <row r="1" spans="1:6" ht="18.75" thickBot="1" x14ac:dyDescent="0.3">
      <c r="A1" s="88" t="s">
        <v>0</v>
      </c>
      <c r="B1" s="89"/>
      <c r="C1" s="89"/>
      <c r="D1" s="90"/>
    </row>
    <row r="2" spans="1:6" x14ac:dyDescent="0.2">
      <c r="B2" s="2" t="s">
        <v>1</v>
      </c>
      <c r="C2" s="2" t="s">
        <v>2</v>
      </c>
      <c r="D2" s="2" t="s">
        <v>3</v>
      </c>
    </row>
    <row r="3" spans="1:6" x14ac:dyDescent="0.2">
      <c r="A3" s="1" t="s">
        <v>4</v>
      </c>
      <c r="B3" s="3">
        <v>252000</v>
      </c>
      <c r="C3" s="3">
        <v>126000</v>
      </c>
      <c r="D3" s="3">
        <v>300000</v>
      </c>
    </row>
    <row r="4" spans="1:6" x14ac:dyDescent="0.2">
      <c r="A4" s="1" t="s">
        <v>5</v>
      </c>
      <c r="B4" s="3">
        <v>246000</v>
      </c>
      <c r="C4" s="3">
        <v>130000</v>
      </c>
      <c r="D4" s="3">
        <v>400000</v>
      </c>
    </row>
    <row r="5" spans="1:6" x14ac:dyDescent="0.2">
      <c r="A5" s="1" t="s">
        <v>6</v>
      </c>
      <c r="B5" s="3">
        <v>53000</v>
      </c>
      <c r="C5" s="3">
        <v>55200</v>
      </c>
      <c r="D5" s="3">
        <v>56200</v>
      </c>
    </row>
    <row r="6" spans="1:6" x14ac:dyDescent="0.2">
      <c r="A6" s="1" t="s">
        <v>7</v>
      </c>
      <c r="B6" s="3">
        <v>148000</v>
      </c>
      <c r="C6" s="3">
        <v>158000</v>
      </c>
      <c r="D6" s="3">
        <v>157000</v>
      </c>
    </row>
    <row r="7" spans="1:6" x14ac:dyDescent="0.2">
      <c r="A7" s="1" t="s">
        <v>8</v>
      </c>
      <c r="B7" s="4">
        <f>SUM(B3:B6)</f>
        <v>699000</v>
      </c>
      <c r="C7" s="4">
        <f t="shared" ref="C7:D7" si="0">SUM(C3:C6)</f>
        <v>469200</v>
      </c>
      <c r="D7" s="4">
        <f t="shared" si="0"/>
        <v>913200</v>
      </c>
    </row>
    <row r="9" spans="1:6" ht="25.5" x14ac:dyDescent="0.2">
      <c r="A9" s="1" t="s">
        <v>9</v>
      </c>
      <c r="B9" s="5" t="s">
        <v>10</v>
      </c>
    </row>
    <row r="10" spans="1:6" x14ac:dyDescent="0.2">
      <c r="A10" s="1" t="s">
        <v>11</v>
      </c>
      <c r="B10" s="6" t="str">
        <f>IF(B7&gt;570000,"CADEAUX","rien")</f>
        <v>CADEAUX</v>
      </c>
      <c r="C10" s="6" t="str">
        <f t="shared" ref="C10:D10" si="1">IF(C7&gt;570000,"CADEAUX","rien")</f>
        <v>rien</v>
      </c>
      <c r="D10" s="6" t="str">
        <f t="shared" si="1"/>
        <v>CADEAUX</v>
      </c>
    </row>
    <row r="11" spans="1:6" x14ac:dyDescent="0.2">
      <c r="B11" s="2" t="str">
        <f>IF(B7&gt;570000,"cadeaux","")</f>
        <v>cadeaux</v>
      </c>
      <c r="C11" s="2" t="str">
        <f t="shared" ref="C11:D11" si="2">IF(C7&gt;570000,"cadeaux","")</f>
        <v/>
      </c>
      <c r="D11" s="2" t="str">
        <f t="shared" si="2"/>
        <v>cadeaux</v>
      </c>
      <c r="F11" s="7"/>
    </row>
    <row r="13" spans="1:6" ht="38.25" x14ac:dyDescent="0.2">
      <c r="A13" s="1" t="s">
        <v>12</v>
      </c>
      <c r="B13" s="5" t="s">
        <v>129</v>
      </c>
    </row>
    <row r="14" spans="1:6" x14ac:dyDescent="0.2">
      <c r="A14" s="1" t="s">
        <v>13</v>
      </c>
      <c r="B14" s="6">
        <f>IF(B7&gt;=600000,B7*10%,0)</f>
        <v>69900</v>
      </c>
      <c r="C14" s="6">
        <f t="shared" ref="C14:D14" si="3">IF(C7&gt;=600000,C7*10%,0)</f>
        <v>0</v>
      </c>
      <c r="D14" s="6">
        <f t="shared" si="3"/>
        <v>91320</v>
      </c>
    </row>
    <row r="15" spans="1:6" x14ac:dyDescent="0.2">
      <c r="B15" s="8"/>
      <c r="C15" s="8"/>
      <c r="D15" s="8"/>
    </row>
    <row r="16" spans="1:6" x14ac:dyDescent="0.2">
      <c r="B16" s="8"/>
      <c r="C16" s="8"/>
      <c r="D16" s="8"/>
    </row>
    <row r="17" spans="1:4" ht="15" customHeight="1" x14ac:dyDescent="0.2">
      <c r="B17" s="9"/>
    </row>
    <row r="18" spans="1:4" ht="16.5" customHeight="1" x14ac:dyDescent="0.2"/>
    <row r="19" spans="1:4" ht="48" customHeight="1" x14ac:dyDescent="0.2">
      <c r="A19" s="1" t="s">
        <v>14</v>
      </c>
      <c r="B19" s="5" t="s">
        <v>15</v>
      </c>
    </row>
    <row r="20" spans="1:4" x14ac:dyDescent="0.2">
      <c r="A20" s="1" t="s">
        <v>16</v>
      </c>
      <c r="B20" s="6" t="str">
        <f>IF(B7&lt;600000,"MR",IF(B7&lt;700000,"ACC","BR"))</f>
        <v>ACC</v>
      </c>
      <c r="C20" s="6" t="str">
        <f t="shared" ref="C20:D20" si="4">IF(C7&lt;600000,"MR",IF(C7&lt;700000,"ACC","BR"))</f>
        <v>MR</v>
      </c>
      <c r="D20" s="6" t="str">
        <f t="shared" si="4"/>
        <v>BR</v>
      </c>
    </row>
    <row r="21" spans="1:4" ht="39" customHeight="1" x14ac:dyDescent="0.2"/>
    <row r="22" spans="1:4" ht="25.5" hidden="1" x14ac:dyDescent="0.2">
      <c r="A22" s="1" t="s">
        <v>17</v>
      </c>
      <c r="B22" s="5" t="s">
        <v>18</v>
      </c>
    </row>
    <row r="23" spans="1:4" hidden="1" x14ac:dyDescent="0.2">
      <c r="A23" s="1" t="s">
        <v>19</v>
      </c>
      <c r="B23" s="10"/>
      <c r="C23" s="10"/>
      <c r="D23" s="10"/>
    </row>
    <row r="24" spans="1:4" hidden="1" x14ac:dyDescent="0.2">
      <c r="A24" s="1" t="s">
        <v>20</v>
      </c>
      <c r="B24" s="10"/>
      <c r="C24" s="10"/>
      <c r="D24" s="10"/>
    </row>
    <row r="25" spans="1:4" hidden="1" x14ac:dyDescent="0.2"/>
    <row r="26" spans="1:4" ht="25.5" hidden="1" x14ac:dyDescent="0.2">
      <c r="A26" s="1" t="s">
        <v>21</v>
      </c>
      <c r="B26" s="5" t="s">
        <v>22</v>
      </c>
    </row>
    <row r="27" spans="1:4" hidden="1" x14ac:dyDescent="0.2">
      <c r="A27" s="1" t="s">
        <v>23</v>
      </c>
      <c r="B27" s="10"/>
      <c r="C27" s="11"/>
      <c r="D27" s="11"/>
    </row>
    <row r="28" spans="1:4" hidden="1" x14ac:dyDescent="0.2"/>
    <row r="29" spans="1:4" hidden="1" x14ac:dyDescent="0.2"/>
    <row r="30" spans="1:4" ht="63.75" hidden="1" x14ac:dyDescent="0.2">
      <c r="A30" s="1" t="s">
        <v>24</v>
      </c>
      <c r="B30" s="5" t="s">
        <v>25</v>
      </c>
    </row>
    <row r="31" spans="1:4" hidden="1" x14ac:dyDescent="0.2">
      <c r="B31" s="10"/>
      <c r="C31" s="12"/>
      <c r="D31" s="12"/>
    </row>
    <row r="32" spans="1:4" hidden="1" x14ac:dyDescent="0.2"/>
    <row r="33" spans="1:4" hidden="1" x14ac:dyDescent="0.2"/>
    <row r="34" spans="1:4" ht="63.75" hidden="1" x14ac:dyDescent="0.2">
      <c r="A34" s="1" t="s">
        <v>26</v>
      </c>
      <c r="B34" s="5" t="s">
        <v>27</v>
      </c>
    </row>
    <row r="35" spans="1:4" hidden="1" x14ac:dyDescent="0.2">
      <c r="B35" s="10"/>
      <c r="C35" s="12"/>
      <c r="D35" s="12"/>
    </row>
  </sheetData>
  <mergeCells count="1">
    <mergeCell ref="A1:D1"/>
  </mergeCells>
  <printOptions headings="1" gridLines="1" gridLinesSet="0"/>
  <pageMargins left="0.78749999999999998" right="0.78749999999999998" top="0.98472222222222228" bottom="0.78749999999999998" header="0.4921259845" footer="0.4921259845"/>
  <pageSetup paperSize="9" scale="78" orientation="portrait" horizontalDpi="4294967292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64AD8-FC23-43EE-95C0-4A6C5164548E}">
  <dimension ref="A1:E14"/>
  <sheetViews>
    <sheetView zoomScale="120" zoomScaleNormal="120" workbookViewId="0">
      <selection activeCell="A9" sqref="A9"/>
    </sheetView>
  </sheetViews>
  <sheetFormatPr baseColWidth="10" defaultRowHeight="15" x14ac:dyDescent="0.25"/>
  <cols>
    <col min="1" max="1" width="17.28515625" customWidth="1"/>
    <col min="2" max="2" width="19" customWidth="1"/>
    <col min="3" max="3" width="23.140625" customWidth="1"/>
    <col min="4" max="4" width="15.42578125" customWidth="1"/>
    <col min="5" max="5" width="22" customWidth="1"/>
    <col min="6" max="6" width="15.42578125" customWidth="1"/>
  </cols>
  <sheetData>
    <row r="1" spans="1:5" x14ac:dyDescent="0.25">
      <c r="C1" s="75" t="s">
        <v>133</v>
      </c>
      <c r="D1" s="75" t="s">
        <v>135</v>
      </c>
    </row>
    <row r="2" spans="1:5" x14ac:dyDescent="0.25">
      <c r="C2" s="75">
        <v>1.6</v>
      </c>
      <c r="D2" s="76">
        <v>0.21</v>
      </c>
    </row>
    <row r="4" spans="1:5" x14ac:dyDescent="0.25">
      <c r="A4" t="s">
        <v>105</v>
      </c>
      <c r="B4" t="s">
        <v>106</v>
      </c>
      <c r="C4" t="s">
        <v>132</v>
      </c>
      <c r="D4" t="s">
        <v>134</v>
      </c>
      <c r="E4" t="s">
        <v>136</v>
      </c>
    </row>
    <row r="5" spans="1:5" x14ac:dyDescent="0.25">
      <c r="A5" s="77" t="s">
        <v>107</v>
      </c>
      <c r="B5">
        <v>100</v>
      </c>
      <c r="C5">
        <f>B5*$C$2</f>
        <v>160</v>
      </c>
      <c r="D5">
        <f>C5*$D$2</f>
        <v>33.6</v>
      </c>
      <c r="E5" s="77">
        <f>C5+D5</f>
        <v>193.6</v>
      </c>
    </row>
    <row r="6" spans="1:5" x14ac:dyDescent="0.25">
      <c r="A6" s="77" t="s">
        <v>108</v>
      </c>
      <c r="B6">
        <v>444</v>
      </c>
      <c r="C6">
        <f t="shared" ref="C6:C7" si="0">B6*$C$2</f>
        <v>710.40000000000009</v>
      </c>
      <c r="D6">
        <f t="shared" ref="D6:D7" si="1">C6*$D$2</f>
        <v>149.18400000000003</v>
      </c>
      <c r="E6" s="77">
        <f t="shared" ref="E6:E7" si="2">C6+D6</f>
        <v>859.58400000000006</v>
      </c>
    </row>
    <row r="7" spans="1:5" x14ac:dyDescent="0.25">
      <c r="A7" s="77" t="s">
        <v>109</v>
      </c>
      <c r="B7">
        <v>88</v>
      </c>
      <c r="C7">
        <f t="shared" si="0"/>
        <v>140.80000000000001</v>
      </c>
      <c r="D7">
        <f t="shared" si="1"/>
        <v>29.568000000000001</v>
      </c>
      <c r="E7" s="77">
        <f t="shared" si="2"/>
        <v>170.36800000000002</v>
      </c>
    </row>
    <row r="11" spans="1:5" x14ac:dyDescent="0.25">
      <c r="A11" t="s">
        <v>105</v>
      </c>
      <c r="B11" t="s">
        <v>136</v>
      </c>
    </row>
    <row r="12" spans="1:5" x14ac:dyDescent="0.25">
      <c r="A12" t="str">
        <f>A5</f>
        <v>pull col v</v>
      </c>
      <c r="B12">
        <f>E5</f>
        <v>193.6</v>
      </c>
    </row>
    <row r="13" spans="1:5" x14ac:dyDescent="0.25">
      <c r="A13" t="str">
        <f t="shared" ref="A13:A14" si="3">A6</f>
        <v>veste droite</v>
      </c>
      <c r="B13">
        <f t="shared" ref="B13:B14" si="4">E6</f>
        <v>859.58400000000006</v>
      </c>
    </row>
    <row r="14" spans="1:5" x14ac:dyDescent="0.25">
      <c r="A14" t="str">
        <f t="shared" si="3"/>
        <v>blouson</v>
      </c>
      <c r="B14">
        <f t="shared" si="4"/>
        <v>170.36800000000002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54E0C-54C1-443E-9AA6-31A7D741A965}">
  <dimension ref="A1:B10"/>
  <sheetViews>
    <sheetView zoomScale="190" zoomScaleNormal="190" workbookViewId="0">
      <selection activeCell="A12" sqref="A12"/>
    </sheetView>
  </sheetViews>
  <sheetFormatPr baseColWidth="10" defaultRowHeight="15" x14ac:dyDescent="0.25"/>
  <cols>
    <col min="1" max="1" width="16.42578125" customWidth="1"/>
    <col min="2" max="2" width="20.7109375" customWidth="1"/>
  </cols>
  <sheetData>
    <row r="1" spans="1:2" x14ac:dyDescent="0.25">
      <c r="A1" t="s">
        <v>105</v>
      </c>
      <c r="B1" t="s">
        <v>136</v>
      </c>
    </row>
    <row r="2" spans="1:2" x14ac:dyDescent="0.25">
      <c r="A2" t="str">
        <f>'dollar 2 et liaison'!A5</f>
        <v>pull col v</v>
      </c>
      <c r="B2">
        <f>'dollar 2 et liaison'!E5</f>
        <v>193.6</v>
      </c>
    </row>
    <row r="3" spans="1:2" x14ac:dyDescent="0.25">
      <c r="A3" t="str">
        <f>'dollar 2 et liaison'!A6</f>
        <v>veste droite</v>
      </c>
      <c r="B3">
        <f>'dollar 2 et liaison'!E6</f>
        <v>859.58400000000006</v>
      </c>
    </row>
    <row r="4" spans="1:2" x14ac:dyDescent="0.25">
      <c r="A4" t="str">
        <f>'dollar 2 et liaison'!A7</f>
        <v>blouson</v>
      </c>
      <c r="B4">
        <f>'dollar 2 et liaison'!E7</f>
        <v>170.36800000000002</v>
      </c>
    </row>
    <row r="7" spans="1:2" x14ac:dyDescent="0.25">
      <c r="A7" t="s">
        <v>105</v>
      </c>
      <c r="B7" t="s">
        <v>136</v>
      </c>
    </row>
    <row r="8" spans="1:2" x14ac:dyDescent="0.25">
      <c r="A8" t="str" cm="1">
        <f t="array" ref="A8:A10">'dollar 2 et liaison'!A5:A7</f>
        <v>pull col v</v>
      </c>
      <c r="B8" cm="1">
        <f t="array" ref="B8:B10">'dollar 2 et liaison'!E5:E7</f>
        <v>193.6</v>
      </c>
    </row>
    <row r="9" spans="1:2" x14ac:dyDescent="0.25">
      <c r="A9" t="str">
        <v>veste droite</v>
      </c>
      <c r="B9">
        <v>859.58400000000006</v>
      </c>
    </row>
    <row r="10" spans="1:2" x14ac:dyDescent="0.25">
      <c r="A10" t="str">
        <v>blouson</v>
      </c>
      <c r="B10">
        <v>170.36800000000002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3EBE6-2C80-4F2B-BC6E-5B36F68C2445}">
  <dimension ref="A1:C7"/>
  <sheetViews>
    <sheetView zoomScale="205" zoomScaleNormal="205" workbookViewId="0">
      <selection activeCell="B7" sqref="B7"/>
    </sheetView>
  </sheetViews>
  <sheetFormatPr baseColWidth="10" defaultRowHeight="15" x14ac:dyDescent="0.25"/>
  <cols>
    <col min="3" max="3" width="15.85546875" customWidth="1"/>
  </cols>
  <sheetData>
    <row r="1" spans="1:3" x14ac:dyDescent="0.25">
      <c r="A1" t="s">
        <v>75</v>
      </c>
      <c r="B1" t="s">
        <v>130</v>
      </c>
      <c r="C1" t="s">
        <v>131</v>
      </c>
    </row>
    <row r="2" spans="1:3" x14ac:dyDescent="0.25">
      <c r="A2" t="s">
        <v>137</v>
      </c>
      <c r="B2">
        <v>12</v>
      </c>
      <c r="C2" t="str">
        <f>IF(B2&gt;=10,"Admis","Recalé")</f>
        <v>Admis</v>
      </c>
    </row>
    <row r="3" spans="1:3" x14ac:dyDescent="0.25">
      <c r="A3" t="s">
        <v>139</v>
      </c>
      <c r="B3">
        <v>10</v>
      </c>
      <c r="C3" t="str">
        <f t="shared" ref="C3:C7" si="0">IF(B3&gt;=10,"Admis","Recalé")</f>
        <v>Admis</v>
      </c>
    </row>
    <row r="4" spans="1:3" x14ac:dyDescent="0.25">
      <c r="A4" t="s">
        <v>140</v>
      </c>
      <c r="B4">
        <v>8</v>
      </c>
      <c r="C4" t="str">
        <f t="shared" si="0"/>
        <v>Recalé</v>
      </c>
    </row>
    <row r="5" spans="1:3" x14ac:dyDescent="0.25">
      <c r="A5" t="s">
        <v>141</v>
      </c>
      <c r="B5">
        <v>6</v>
      </c>
      <c r="C5" t="str">
        <f t="shared" si="0"/>
        <v>Recalé</v>
      </c>
    </row>
    <row r="6" spans="1:3" x14ac:dyDescent="0.25">
      <c r="A6" t="s">
        <v>142</v>
      </c>
      <c r="B6">
        <v>14</v>
      </c>
      <c r="C6" t="str">
        <f t="shared" si="0"/>
        <v>Admis</v>
      </c>
    </row>
    <row r="7" spans="1:3" x14ac:dyDescent="0.25">
      <c r="A7" t="s">
        <v>138</v>
      </c>
      <c r="B7">
        <v>18</v>
      </c>
      <c r="C7" t="str">
        <f t="shared" si="0"/>
        <v>Admis</v>
      </c>
    </row>
  </sheetData>
  <phoneticPr fontId="15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86985-8330-4935-AE6D-59A6485E01F4}">
  <dimension ref="A1:E22"/>
  <sheetViews>
    <sheetView topLeftCell="A11" zoomScale="115" zoomScaleNormal="115" workbookViewId="0">
      <selection activeCell="A20" sqref="A20"/>
    </sheetView>
  </sheetViews>
  <sheetFormatPr baseColWidth="10" defaultColWidth="11.42578125" defaultRowHeight="15.75" x14ac:dyDescent="0.25"/>
  <cols>
    <col min="1" max="1" width="33.7109375" style="14" customWidth="1"/>
    <col min="2" max="2" width="19.28515625" style="14" customWidth="1"/>
    <col min="3" max="4" width="12" style="14" customWidth="1"/>
    <col min="5" max="5" width="15.140625" style="14" customWidth="1"/>
    <col min="6" max="16384" width="11.42578125" style="14"/>
  </cols>
  <sheetData>
    <row r="1" spans="1:5" x14ac:dyDescent="0.25">
      <c r="A1" s="13" t="s">
        <v>28</v>
      </c>
    </row>
    <row r="3" spans="1:5" x14ac:dyDescent="0.25">
      <c r="A3" s="15" t="s">
        <v>29</v>
      </c>
      <c r="B3" s="15"/>
      <c r="C3" s="15"/>
      <c r="D3" s="15"/>
    </row>
    <row r="4" spans="1:5" ht="16.5" thickBot="1" x14ac:dyDescent="0.3">
      <c r="A4" s="15"/>
      <c r="B4" s="15"/>
      <c r="C4" s="15"/>
      <c r="D4" s="15"/>
    </row>
    <row r="5" spans="1:5" x14ac:dyDescent="0.25">
      <c r="A5" s="16"/>
      <c r="B5" s="17" t="s">
        <v>30</v>
      </c>
      <c r="C5" s="17" t="s">
        <v>31</v>
      </c>
      <c r="D5" s="17" t="s">
        <v>32</v>
      </c>
    </row>
    <row r="6" spans="1:5" x14ac:dyDescent="0.25">
      <c r="A6" s="18" t="s">
        <v>33</v>
      </c>
      <c r="B6" s="15">
        <v>256</v>
      </c>
      <c r="C6" s="15">
        <v>321</v>
      </c>
      <c r="D6" s="15">
        <v>124</v>
      </c>
    </row>
    <row r="7" spans="1:5" x14ac:dyDescent="0.25">
      <c r="A7" s="18" t="s">
        <v>34</v>
      </c>
      <c r="B7" s="15">
        <v>350</v>
      </c>
      <c r="C7" s="15">
        <v>156</v>
      </c>
      <c r="D7" s="15">
        <v>135</v>
      </c>
    </row>
    <row r="8" spans="1:5" x14ac:dyDescent="0.25">
      <c r="A8" s="18" t="s">
        <v>35</v>
      </c>
      <c r="B8" s="15">
        <v>400</v>
      </c>
      <c r="C8" s="15">
        <v>147</v>
      </c>
      <c r="D8" s="15">
        <v>187</v>
      </c>
    </row>
    <row r="9" spans="1:5" x14ac:dyDescent="0.25">
      <c r="A9" s="19" t="s">
        <v>36</v>
      </c>
      <c r="B9" s="20"/>
      <c r="C9" s="20"/>
      <c r="D9" s="20"/>
    </row>
    <row r="10" spans="1:5" ht="16.5" thickBot="1" x14ac:dyDescent="0.3">
      <c r="A10" s="21" t="s">
        <v>37</v>
      </c>
      <c r="B10" s="22"/>
      <c r="C10" s="22"/>
      <c r="D10" s="22"/>
    </row>
    <row r="11" spans="1:5" ht="16.5" thickBot="1" x14ac:dyDescent="0.3">
      <c r="A11" s="21" t="s">
        <v>38</v>
      </c>
      <c r="B11" s="23"/>
      <c r="C11" s="23"/>
      <c r="D11" s="23"/>
    </row>
    <row r="13" spans="1:5" x14ac:dyDescent="0.25">
      <c r="A13" s="24" t="s">
        <v>39</v>
      </c>
      <c r="B13" s="15"/>
      <c r="C13" s="15"/>
      <c r="D13" s="15"/>
    </row>
    <row r="14" spans="1:5" x14ac:dyDescent="0.25">
      <c r="A14" s="15"/>
      <c r="B14" s="15"/>
      <c r="C14" s="15"/>
      <c r="D14" s="15"/>
    </row>
    <row r="15" spans="1:5" ht="16.5" thickBot="1" x14ac:dyDescent="0.3"/>
    <row r="16" spans="1:5" x14ac:dyDescent="0.25">
      <c r="A16" s="25"/>
      <c r="B16" s="26" t="s">
        <v>31</v>
      </c>
      <c r="C16" s="26" t="s">
        <v>30</v>
      </c>
      <c r="D16" s="27" t="s">
        <v>40</v>
      </c>
      <c r="E16" s="28" t="s">
        <v>32</v>
      </c>
    </row>
    <row r="17" spans="1:5" x14ac:dyDescent="0.25">
      <c r="A17" s="29" t="s">
        <v>35</v>
      </c>
      <c r="B17" s="30">
        <v>12525.6</v>
      </c>
      <c r="C17" s="30">
        <v>23585.599999999999</v>
      </c>
      <c r="D17" s="31">
        <v>15000</v>
      </c>
      <c r="E17" s="32">
        <v>1542.3</v>
      </c>
    </row>
    <row r="18" spans="1:5" x14ac:dyDescent="0.25">
      <c r="A18" s="29" t="s">
        <v>41</v>
      </c>
      <c r="B18" s="30">
        <v>32145.8</v>
      </c>
      <c r="C18" s="30">
        <v>1256.3</v>
      </c>
      <c r="D18" s="31">
        <v>20000</v>
      </c>
      <c r="E18" s="32">
        <v>1235</v>
      </c>
    </row>
    <row r="19" spans="1:5" x14ac:dyDescent="0.25">
      <c r="A19" s="29" t="s">
        <v>42</v>
      </c>
      <c r="B19" s="30">
        <v>897.2</v>
      </c>
      <c r="C19" s="30">
        <v>5987.6</v>
      </c>
      <c r="D19" s="31">
        <v>18000</v>
      </c>
      <c r="E19" s="32">
        <v>3546</v>
      </c>
    </row>
    <row r="20" spans="1:5" x14ac:dyDescent="0.25">
      <c r="A20" s="33" t="s">
        <v>43</v>
      </c>
      <c r="B20" s="34">
        <f t="shared" ref="B20:E20" si="0">SUM(B17:B19)</f>
        <v>45568.6</v>
      </c>
      <c r="C20" s="34">
        <f t="shared" si="0"/>
        <v>30829.5</v>
      </c>
      <c r="D20" s="35">
        <f t="shared" si="0"/>
        <v>53000</v>
      </c>
      <c r="E20" s="36">
        <f t="shared" si="0"/>
        <v>6323.3</v>
      </c>
    </row>
    <row r="21" spans="1:5" ht="95.25" thickBot="1" x14ac:dyDescent="0.3">
      <c r="A21" s="37" t="s">
        <v>44</v>
      </c>
      <c r="B21" s="38" t="str">
        <f>IF(B20&gt;50000,"bateau",IF(B20&gt;40000,"voiture",IF(B20&gt;30000,"montre","rien")))</f>
        <v>voiture</v>
      </c>
      <c r="C21" s="38" t="str">
        <f t="shared" ref="C21:E21" si="1">IF(C20&gt;50000,"bateau",IF(C20&gt;40000,"voiture",IF(C20&gt;30000,"montre","rien")))</f>
        <v>montre</v>
      </c>
      <c r="D21" s="38" t="str">
        <f t="shared" si="1"/>
        <v>bateau</v>
      </c>
      <c r="E21" s="38" t="str">
        <f t="shared" si="1"/>
        <v>rien</v>
      </c>
    </row>
    <row r="22" spans="1:5" x14ac:dyDescent="0.25">
      <c r="B22" s="39"/>
      <c r="C22" s="39"/>
      <c r="D22" s="39"/>
      <c r="E22" s="39"/>
    </row>
  </sheetData>
  <pageMargins left="0.78740157499999996" right="0.78740157499999996" top="0.984251969" bottom="0.984251969" header="0.4921259845" footer="0.4921259845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22</vt:i4>
      </vt:variant>
    </vt:vector>
  </HeadingPairs>
  <TitlesOfParts>
    <vt:vector size="22" baseType="lpstr">
      <vt:lpstr>intro</vt:lpstr>
      <vt:lpstr>calculs manuels</vt:lpstr>
      <vt:lpstr>calculs 1</vt:lpstr>
      <vt:lpstr>dollar 1</vt:lpstr>
      <vt:lpstr>tous les Si</vt:lpstr>
      <vt:lpstr>dollar 2 et liaison</vt:lpstr>
      <vt:lpstr>dollar 2 bis</vt:lpstr>
      <vt:lpstr>Si (révision)</vt:lpstr>
      <vt:lpstr>Si_imb</vt:lpstr>
      <vt:lpstr>cotisation brut</vt:lpstr>
      <vt:lpstr>fn de comptage</vt:lpstr>
      <vt:lpstr>consultant</vt:lpstr>
      <vt:lpstr>protection</vt:lpstr>
      <vt:lpstr>validation</vt:lpstr>
      <vt:lpstr>debut</vt:lpstr>
      <vt:lpstr>janvier</vt:lpstr>
      <vt:lpstr>février</vt:lpstr>
      <vt:lpstr>mars</vt:lpstr>
      <vt:lpstr>avril</vt:lpstr>
      <vt:lpstr>fin</vt:lpstr>
      <vt:lpstr>total</vt:lpstr>
      <vt:lpstr>mise en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Formation</dc:creator>
  <cp:lastModifiedBy>Xavier Formation</cp:lastModifiedBy>
  <cp:lastPrinted>2025-11-14T10:51:37Z</cp:lastPrinted>
  <dcterms:created xsi:type="dcterms:W3CDTF">2022-12-10T17:29:45Z</dcterms:created>
  <dcterms:modified xsi:type="dcterms:W3CDTF">2025-11-14T11:04:15Z</dcterms:modified>
</cp:coreProperties>
</file>